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zošit" defaultThemeVersion="124226"/>
  <bookViews>
    <workbookView xWindow="13965" yWindow="-15" windowWidth="14850" windowHeight="12825"/>
  </bookViews>
  <sheets>
    <sheet name="TS" sheetId="1" r:id="rId1"/>
    <sheet name="Hárok1" sheetId="2" state="hidden" r:id="rId2"/>
  </sheets>
  <definedNames>
    <definedName name="_xlnm.Print_Area" localSheetId="0">TS!$A$2:$T$62</definedName>
  </definedNames>
  <calcPr calcId="145621"/>
</workbook>
</file>

<file path=xl/calcChain.xml><?xml version="1.0" encoding="utf-8"?>
<calcChain xmlns="http://schemas.openxmlformats.org/spreadsheetml/2006/main">
  <c r="AA29" i="1" l="1"/>
  <c r="O104" i="1"/>
  <c r="Q15" i="1" l="1"/>
  <c r="L15" i="1"/>
  <c r="G15" i="1"/>
  <c r="Q26" i="1" l="1"/>
  <c r="L26" i="1"/>
  <c r="AA27" i="1" l="1"/>
  <c r="AA31" i="1"/>
  <c r="G26" i="1" l="1"/>
  <c r="L14" i="1" l="1"/>
  <c r="Q14" i="1"/>
  <c r="G14" i="1"/>
  <c r="AB105" i="1"/>
  <c r="AB104" i="1" l="1"/>
  <c r="AB30" i="1" l="1"/>
  <c r="AB31" i="1"/>
  <c r="AB107" i="1"/>
  <c r="AB108" i="1"/>
  <c r="AB109" i="1"/>
  <c r="AB110" i="1"/>
  <c r="AB111" i="1"/>
  <c r="AB112" i="1"/>
  <c r="AB114" i="1"/>
  <c r="AB115" i="1"/>
  <c r="AB116" i="1"/>
  <c r="AB117" i="1"/>
  <c r="AB118" i="1"/>
  <c r="AB119" i="1"/>
  <c r="AB120" i="1"/>
  <c r="AB121" i="1"/>
  <c r="AB122" i="1"/>
  <c r="AB123" i="1"/>
  <c r="AB124" i="1"/>
  <c r="AB27" i="1"/>
  <c r="AB98" i="1"/>
  <c r="AB97" i="1"/>
  <c r="AB99" i="1"/>
  <c r="AB100" i="1"/>
  <c r="AB101" i="1"/>
  <c r="AB102" i="1"/>
  <c r="AB103" i="1"/>
  <c r="AB63" i="1"/>
  <c r="AB64" i="1"/>
  <c r="B54" i="1" l="1"/>
  <c r="AB60" i="1"/>
  <c r="N104" i="1" l="1"/>
  <c r="AB5" i="1" l="1"/>
  <c r="T87" i="1"/>
  <c r="N105" i="1"/>
  <c r="AB8" i="1"/>
  <c r="B112" i="1" l="1"/>
  <c r="B115" i="1"/>
  <c r="B116" i="1"/>
  <c r="B117" i="1"/>
  <c r="B118" i="1"/>
  <c r="B119" i="1"/>
  <c r="B120" i="1"/>
  <c r="B123" i="1"/>
  <c r="B124" i="1"/>
  <c r="I53" i="1" s="1"/>
  <c r="B125" i="1"/>
  <c r="B111" i="1"/>
  <c r="AA30" i="1"/>
  <c r="D34" i="1" s="1"/>
  <c r="AA9" i="1"/>
  <c r="D13" i="1" s="1"/>
  <c r="AA10" i="1"/>
  <c r="D14" i="1" s="1"/>
  <c r="AA11" i="1"/>
  <c r="D15" i="1" s="1"/>
  <c r="AA14" i="1"/>
  <c r="D18" i="1" s="1"/>
  <c r="AA15" i="1"/>
  <c r="D19" i="1" s="1"/>
  <c r="AA16" i="1"/>
  <c r="D20" i="1" s="1"/>
  <c r="AA17" i="1"/>
  <c r="D21" i="1" s="1"/>
  <c r="AA18" i="1"/>
  <c r="D22" i="1" s="1"/>
  <c r="AA22" i="1"/>
  <c r="D26" i="1" s="1"/>
  <c r="AA24" i="1"/>
  <c r="D28" i="1" s="1"/>
  <c r="AA25" i="1"/>
  <c r="D29" i="1" s="1"/>
  <c r="AA28" i="1"/>
  <c r="D32" i="1" s="1"/>
  <c r="D33" i="1"/>
  <c r="D35" i="1"/>
  <c r="AA8" i="1"/>
  <c r="D12" i="1" s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4" i="1"/>
  <c r="AB25" i="1"/>
  <c r="AB26" i="1"/>
  <c r="AB28" i="1"/>
  <c r="AB29" i="1"/>
  <c r="AB32" i="1"/>
  <c r="B27" i="1" s="1"/>
  <c r="AB33" i="1"/>
  <c r="AB34" i="1"/>
  <c r="AB35" i="1"/>
  <c r="AB36" i="1"/>
  <c r="AB38" i="1"/>
  <c r="AB39" i="1"/>
  <c r="AB40" i="1"/>
  <c r="AB41" i="1"/>
  <c r="AB42" i="1"/>
  <c r="AB43" i="1"/>
  <c r="AB44" i="1"/>
  <c r="AB45" i="1"/>
  <c r="AB46" i="1"/>
  <c r="AB47" i="1"/>
  <c r="AB48" i="1"/>
  <c r="B55" i="1" s="1"/>
  <c r="AB49" i="1"/>
  <c r="B56" i="1" s="1"/>
  <c r="AB50" i="1"/>
  <c r="AB51" i="1"/>
  <c r="AB52" i="1"/>
  <c r="AB53" i="1"/>
  <c r="AB54" i="1"/>
  <c r="AB55" i="1"/>
  <c r="AB56" i="1"/>
  <c r="AB57" i="1"/>
  <c r="AB58" i="1"/>
  <c r="AB59" i="1"/>
  <c r="AB62" i="1"/>
  <c r="L57" i="1" s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3" i="1"/>
  <c r="AB84" i="1"/>
  <c r="AB85" i="1"/>
  <c r="AB86" i="1"/>
  <c r="AB87" i="1"/>
  <c r="AB88" i="1"/>
  <c r="AB89" i="1"/>
  <c r="AB90" i="1"/>
  <c r="B31" i="1" l="1"/>
  <c r="B30" i="1"/>
  <c r="D31" i="1"/>
  <c r="B26" i="1"/>
  <c r="E100" i="1"/>
  <c r="E96" i="1"/>
  <c r="D98" i="1"/>
  <c r="D87" i="1"/>
  <c r="D89" i="1"/>
  <c r="D91" i="1"/>
  <c r="D93" i="1"/>
  <c r="C94" i="1"/>
  <c r="C97" i="1"/>
  <c r="E91" i="1"/>
  <c r="C100" i="1"/>
  <c r="D100" i="1"/>
  <c r="D88" i="1"/>
  <c r="D92" i="1"/>
  <c r="C99" i="1"/>
  <c r="E99" i="1"/>
  <c r="E94" i="1"/>
  <c r="D97" i="1"/>
  <c r="E87" i="1"/>
  <c r="E89" i="1"/>
  <c r="E93" i="1"/>
  <c r="C96" i="1"/>
  <c r="E98" i="1"/>
  <c r="D96" i="1"/>
  <c r="D90" i="1"/>
  <c r="D95" i="1"/>
  <c r="E97" i="1"/>
  <c r="D99" i="1"/>
  <c r="D94" i="1"/>
  <c r="E88" i="1"/>
  <c r="E90" i="1"/>
  <c r="E92" i="1"/>
  <c r="E95" i="1"/>
  <c r="C98" i="1"/>
  <c r="C89" i="1"/>
  <c r="C93" i="1"/>
  <c r="C88" i="1"/>
  <c r="C92" i="1"/>
  <c r="C91" i="1"/>
  <c r="C95" i="1"/>
  <c r="C87" i="1"/>
  <c r="C90" i="1"/>
  <c r="D23" i="1"/>
  <c r="B53" i="1"/>
  <c r="Q53" i="1"/>
  <c r="E36" i="1"/>
  <c r="O7" i="1"/>
  <c r="J7" i="1"/>
  <c r="E7" i="1"/>
  <c r="E85" i="1"/>
  <c r="D85" i="1"/>
  <c r="C85" i="1"/>
  <c r="B25" i="1"/>
  <c r="B24" i="1"/>
  <c r="C79" i="1"/>
  <c r="O27" i="1"/>
  <c r="J27" i="1"/>
  <c r="E27" i="1"/>
  <c r="Q24" i="1"/>
  <c r="L24" i="1"/>
  <c r="G24" i="1"/>
  <c r="Q20" i="1"/>
  <c r="L20" i="1"/>
  <c r="G20" i="1"/>
  <c r="O106" i="1"/>
  <c r="N106" i="1"/>
  <c r="O105" i="1"/>
  <c r="AB4" i="1"/>
  <c r="C3" i="1" s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8" i="1"/>
  <c r="B29" i="1"/>
  <c r="B32" i="1"/>
  <c r="B33" i="1"/>
  <c r="B34" i="1"/>
  <c r="B35" i="1"/>
  <c r="B37" i="1"/>
  <c r="C24" i="1"/>
  <c r="B43" i="1"/>
  <c r="B57" i="1"/>
  <c r="B58" i="1"/>
  <c r="C77" i="1"/>
  <c r="Q13" i="1"/>
  <c r="L13" i="1"/>
  <c r="G13" i="1"/>
  <c r="E80" i="1"/>
  <c r="C20" i="1" l="1"/>
  <c r="C80" i="1"/>
  <c r="D77" i="1"/>
  <c r="D79" i="1"/>
  <c r="E77" i="1"/>
  <c r="D76" i="1"/>
  <c r="D83" i="1"/>
  <c r="E76" i="1"/>
  <c r="C76" i="1"/>
  <c r="D80" i="1"/>
  <c r="E79" i="1"/>
  <c r="C83" i="1"/>
  <c r="D82" i="1"/>
  <c r="E82" i="1"/>
  <c r="E83" i="1"/>
  <c r="C82" i="1"/>
</calcChain>
</file>

<file path=xl/sharedStrings.xml><?xml version="1.0" encoding="utf-8"?>
<sst xmlns="http://schemas.openxmlformats.org/spreadsheetml/2006/main" count="777" uniqueCount="684">
  <si>
    <t>TECHNICAL SPECIFICATION</t>
  </si>
  <si>
    <t>Počet kusov</t>
  </si>
  <si>
    <t>Vyhotovenie</t>
  </si>
  <si>
    <t>Menovitý výkon</t>
  </si>
  <si>
    <t>Odbočky</t>
  </si>
  <si>
    <t>Počet fáz</t>
  </si>
  <si>
    <t>Spojenie vinutia</t>
  </si>
  <si>
    <t>Frekvencia</t>
  </si>
  <si>
    <t>Napätie nakrátko</t>
  </si>
  <si>
    <t>Straty naprázdno</t>
  </si>
  <si>
    <t>Chladenie</t>
  </si>
  <si>
    <t xml:space="preserve">Stupeň krytia </t>
  </si>
  <si>
    <t>Max. teplota okolia</t>
  </si>
  <si>
    <t>Max. nadmorská výška</t>
  </si>
  <si>
    <t>Lwa</t>
  </si>
  <si>
    <t xml:space="preserve">Straty nakrátko </t>
  </si>
  <si>
    <t>(75°C)</t>
  </si>
  <si>
    <t>Hmotnosť oleja</t>
  </si>
  <si>
    <t>Dĺžka</t>
  </si>
  <si>
    <t>Šírka</t>
  </si>
  <si>
    <t>Výška</t>
  </si>
  <si>
    <t>Celková hmotnosť</t>
  </si>
  <si>
    <t>Materiál vinutia</t>
  </si>
  <si>
    <t>Napätie NN</t>
  </si>
  <si>
    <t>kVA</t>
  </si>
  <si>
    <t>V</t>
  </si>
  <si>
    <t>%</t>
  </si>
  <si>
    <t>W</t>
  </si>
  <si>
    <t>°C</t>
  </si>
  <si>
    <t>m</t>
  </si>
  <si>
    <t>kg</t>
  </si>
  <si>
    <t>mm</t>
  </si>
  <si>
    <t>Príslušenstvo</t>
  </si>
  <si>
    <t>TECHNICKÁ ŠPECIFIKÁCIA</t>
  </si>
  <si>
    <t>SK</t>
  </si>
  <si>
    <t>EN</t>
  </si>
  <si>
    <t>DE</t>
  </si>
  <si>
    <t>RU</t>
  </si>
  <si>
    <t>Pieces</t>
  </si>
  <si>
    <t>Transformer type</t>
  </si>
  <si>
    <t>Execution</t>
  </si>
  <si>
    <t>Rated power</t>
  </si>
  <si>
    <t>High voltage (HV)</t>
  </si>
  <si>
    <t>Low voltage (LV)</t>
  </si>
  <si>
    <t>Number of phases</t>
  </si>
  <si>
    <t>Vector group</t>
  </si>
  <si>
    <t>Impedance voltage</t>
  </si>
  <si>
    <t>No load losses</t>
  </si>
  <si>
    <t>Load losses</t>
  </si>
  <si>
    <t>Material of winding</t>
  </si>
  <si>
    <t>Cooling</t>
  </si>
  <si>
    <t>Degree of protection</t>
  </si>
  <si>
    <t>Max. ambient temperature</t>
  </si>
  <si>
    <t>Max. altitude</t>
  </si>
  <si>
    <t>Oil</t>
  </si>
  <si>
    <t>Weight of oil</t>
  </si>
  <si>
    <t>Olej</t>
  </si>
  <si>
    <t>Length</t>
  </si>
  <si>
    <t>Width</t>
  </si>
  <si>
    <t>Heigth</t>
  </si>
  <si>
    <t>Total weight</t>
  </si>
  <si>
    <t>Accessories</t>
  </si>
  <si>
    <t>Lpa</t>
  </si>
  <si>
    <t>VN/NN</t>
  </si>
  <si>
    <t>HV/LV</t>
  </si>
  <si>
    <t>OS/US</t>
  </si>
  <si>
    <t>Stückzahl</t>
  </si>
  <si>
    <t>Ausführung</t>
  </si>
  <si>
    <t>Nennleistung</t>
  </si>
  <si>
    <t>Oberspannung (OS)</t>
  </si>
  <si>
    <t>Unterspannung (US)</t>
  </si>
  <si>
    <t>Schaltgruppe</t>
  </si>
  <si>
    <t>Frequenz</t>
  </si>
  <si>
    <t>Frequency</t>
  </si>
  <si>
    <t>Kurzschlußspannung</t>
  </si>
  <si>
    <t>Leerlaufverluste</t>
  </si>
  <si>
    <t>Kurzschlußverluste</t>
  </si>
  <si>
    <t>Wicklungsmaterial</t>
  </si>
  <si>
    <t>Kühlungsart</t>
  </si>
  <si>
    <t>Schutzart</t>
  </si>
  <si>
    <t>Max. Umgebungstemperatur</t>
  </si>
  <si>
    <t>Max. Seehöhe</t>
  </si>
  <si>
    <t>Öl</t>
  </si>
  <si>
    <t>Ölgewicht</t>
  </si>
  <si>
    <t>Länge</t>
  </si>
  <si>
    <t>Breite</t>
  </si>
  <si>
    <t>Höhe</t>
  </si>
  <si>
    <t>Gesamtgewicht</t>
  </si>
  <si>
    <t>Zubehör</t>
  </si>
  <si>
    <t>max.</t>
  </si>
  <si>
    <t>olejový</t>
  </si>
  <si>
    <t>oil</t>
  </si>
  <si>
    <t>öl</t>
  </si>
  <si>
    <t>suchý</t>
  </si>
  <si>
    <t>dry</t>
  </si>
  <si>
    <t>trocken</t>
  </si>
  <si>
    <t xml:space="preserve"> </t>
  </si>
  <si>
    <t>hermetizovaný</t>
  </si>
  <si>
    <t>nehermetizovaný</t>
  </si>
  <si>
    <t>hermetic</t>
  </si>
  <si>
    <t>non-hermetic</t>
  </si>
  <si>
    <t>hermetisch</t>
  </si>
  <si>
    <t>nicht-hermetisch</t>
  </si>
  <si>
    <t>epoxidový</t>
  </si>
  <si>
    <t>epoxide</t>
  </si>
  <si>
    <t>gießharz</t>
  </si>
  <si>
    <t>Cu</t>
  </si>
  <si>
    <t>Al</t>
  </si>
  <si>
    <t>ONAN</t>
  </si>
  <si>
    <t>ONAF</t>
  </si>
  <si>
    <t>AN</t>
  </si>
  <si>
    <t>pretlakový ventil</t>
  </si>
  <si>
    <t>R.I.S.</t>
  </si>
  <si>
    <t>DGPT2</t>
  </si>
  <si>
    <t>DMCR</t>
  </si>
  <si>
    <t>opaľovacie rožky</t>
  </si>
  <si>
    <t>kábelbox VN+NN</t>
  </si>
  <si>
    <t>kábelbox NN</t>
  </si>
  <si>
    <t>konektorové priechodky</t>
  </si>
  <si>
    <t>kolieska</t>
  </si>
  <si>
    <t>Jumo 2k-teplomer</t>
  </si>
  <si>
    <t>Qualitrol</t>
  </si>
  <si>
    <t>2k tlakový snímač</t>
  </si>
  <si>
    <t>magnetický olejoznak</t>
  </si>
  <si>
    <t>BF 50/6 Bucholtz relé</t>
  </si>
  <si>
    <t>prístroj T154</t>
  </si>
  <si>
    <t>6x pozistory</t>
  </si>
  <si>
    <t>3x PT100</t>
  </si>
  <si>
    <t>skriňa transformátora</t>
  </si>
  <si>
    <t>Poznámka</t>
  </si>
  <si>
    <t>Dátum</t>
  </si>
  <si>
    <t>Ing. Čambal</t>
  </si>
  <si>
    <t>Rovný</t>
  </si>
  <si>
    <t>Ing. Gombašan</t>
  </si>
  <si>
    <t>Ing. Kmotrík</t>
  </si>
  <si>
    <t>Ing. Lukáč</t>
  </si>
  <si>
    <t>Note</t>
  </si>
  <si>
    <t>Notiz</t>
  </si>
  <si>
    <t>Jumo 2c-thermometer</t>
  </si>
  <si>
    <t>pressure relief device</t>
  </si>
  <si>
    <t>2c pressure sensor</t>
  </si>
  <si>
    <t>arcing horns</t>
  </si>
  <si>
    <t>cable box HV+LV</t>
  </si>
  <si>
    <t>cable box LV</t>
  </si>
  <si>
    <t>plug-in bushings</t>
  </si>
  <si>
    <t>wheels</t>
  </si>
  <si>
    <t>TECHNISCHE SPEZIFIKATION</t>
  </si>
  <si>
    <t>Anzapfungen</t>
  </si>
  <si>
    <t>Phasenzahl</t>
  </si>
  <si>
    <t>Jumo 2K-Thermometer</t>
  </si>
  <si>
    <t>Druckentlastungsventil</t>
  </si>
  <si>
    <t>DPGT2</t>
  </si>
  <si>
    <t>Steckdurchführungen</t>
  </si>
  <si>
    <t>Rollen</t>
  </si>
  <si>
    <t>Buchholzrelais</t>
  </si>
  <si>
    <t>T154 Digitalgerät</t>
  </si>
  <si>
    <t>3 x PT 100</t>
  </si>
  <si>
    <t>6 x Kaltleiter</t>
  </si>
  <si>
    <t>Transformatorengehäuse</t>
  </si>
  <si>
    <t>Tappings</t>
  </si>
  <si>
    <t>Buchholz relay</t>
  </si>
  <si>
    <t>T154 Digital Sensor</t>
  </si>
  <si>
    <t>3x PT 100</t>
  </si>
  <si>
    <t>Transformer housing</t>
  </si>
  <si>
    <t xml:space="preserve">Штук </t>
  </si>
  <si>
    <t>Тип</t>
  </si>
  <si>
    <t>Маркировка</t>
  </si>
  <si>
    <t>Номинальная мощность</t>
  </si>
  <si>
    <t>Напряжение ВН</t>
  </si>
  <si>
    <t>Регулировка</t>
  </si>
  <si>
    <t>Напряжение НН</t>
  </si>
  <si>
    <t>Количество фаз</t>
  </si>
  <si>
    <t>Группа соединения</t>
  </si>
  <si>
    <t>Частота</t>
  </si>
  <si>
    <t>Охлаждение</t>
  </si>
  <si>
    <t>Степень защиты</t>
  </si>
  <si>
    <t>Масло</t>
  </si>
  <si>
    <t>Масса масла</t>
  </si>
  <si>
    <t>Длина</t>
  </si>
  <si>
    <t>Ширина</t>
  </si>
  <si>
    <t>Высота</t>
  </si>
  <si>
    <t>Общая масса</t>
  </si>
  <si>
    <t>Аксессуары</t>
  </si>
  <si>
    <t>ВН/НН</t>
  </si>
  <si>
    <t>Замечание</t>
  </si>
  <si>
    <t>маслянный</t>
  </si>
  <si>
    <t>сухой</t>
  </si>
  <si>
    <t>негрметичный</t>
  </si>
  <si>
    <t>эпоксидный</t>
  </si>
  <si>
    <t>герметический</t>
  </si>
  <si>
    <t xml:space="preserve">Jumo 2c - термометр </t>
  </si>
  <si>
    <t>паро-воздушный клапан</t>
  </si>
  <si>
    <t>2шт  сенсор напора</t>
  </si>
  <si>
    <t>роговые электроды</t>
  </si>
  <si>
    <t>кабельный блок ВН+НН</t>
  </si>
  <si>
    <t>кабельный блок НН</t>
  </si>
  <si>
    <t>изоляторы</t>
  </si>
  <si>
    <t>колечка</t>
  </si>
  <si>
    <t>указатель уровня масла</t>
  </si>
  <si>
    <t>BF 50/6 Bucholtz реле</t>
  </si>
  <si>
    <t>прибор T154</t>
  </si>
  <si>
    <t>6x позисторы</t>
  </si>
  <si>
    <t>кожух трансформатора</t>
  </si>
  <si>
    <t>Исполнение</t>
  </si>
  <si>
    <t>Макс. температура окр. среды</t>
  </si>
  <si>
    <t>Макс. альтитуда</t>
  </si>
  <si>
    <t>Напряжение К. З.</t>
  </si>
  <si>
    <t>Vypracoval</t>
  </si>
  <si>
    <t>Elaborated by</t>
  </si>
  <si>
    <t>Ausgearbeitet von</t>
  </si>
  <si>
    <t>Genehmigt von</t>
  </si>
  <si>
    <t>Approved by</t>
  </si>
  <si>
    <t>Schválil</t>
  </si>
  <si>
    <t>Составил</t>
  </si>
  <si>
    <t>Принял</t>
  </si>
  <si>
    <t>Date</t>
  </si>
  <si>
    <t>Datum</t>
  </si>
  <si>
    <t>Дата</t>
  </si>
  <si>
    <t>(120°C)</t>
  </si>
  <si>
    <t>Napätie VN</t>
  </si>
  <si>
    <t>Abdeckhaube OS + US</t>
  </si>
  <si>
    <t>Abdeckhaube US</t>
  </si>
  <si>
    <t>Skúšobné napätie</t>
  </si>
  <si>
    <t>Test voltage</t>
  </si>
  <si>
    <t>Prüfspannung</t>
  </si>
  <si>
    <t>ES</t>
  </si>
  <si>
    <t>6 x thermistors</t>
  </si>
  <si>
    <t>ESPECIFICACION TECNICA</t>
  </si>
  <si>
    <t>Número de piezas</t>
  </si>
  <si>
    <t>Realizacion</t>
  </si>
  <si>
    <t>Potencia</t>
  </si>
  <si>
    <t>Tension, Voltaje nominal AT</t>
  </si>
  <si>
    <t>Desviaciones</t>
  </si>
  <si>
    <t>Tension, Voltaje nominal BT</t>
  </si>
  <si>
    <t>Número de fases</t>
  </si>
  <si>
    <t>Grupo vectorial</t>
  </si>
  <si>
    <t>Frecuencia nominal</t>
  </si>
  <si>
    <t>Voltaje impedancia</t>
  </si>
  <si>
    <t>Prueba de voltaje</t>
  </si>
  <si>
    <t>Pérdidas en vacío</t>
  </si>
  <si>
    <t>Pérdidas de cortocircuito</t>
  </si>
  <si>
    <t>Material de los devanados</t>
  </si>
  <si>
    <t>Enfriamiento</t>
  </si>
  <si>
    <t>Grado de proteccion</t>
  </si>
  <si>
    <t>Temperatura ambiente máxima</t>
  </si>
  <si>
    <t xml:space="preserve">Altura máxima </t>
  </si>
  <si>
    <t>Aceite</t>
  </si>
  <si>
    <t>Peso del aceite</t>
  </si>
  <si>
    <t>Longitud</t>
  </si>
  <si>
    <t>Anchura</t>
  </si>
  <si>
    <t>Altura</t>
  </si>
  <si>
    <t>Peso total</t>
  </si>
  <si>
    <t>Accesorios</t>
  </si>
  <si>
    <t>AT/BT</t>
  </si>
  <si>
    <t>Notas</t>
  </si>
  <si>
    <t>Elaboro</t>
  </si>
  <si>
    <t>Aprobo</t>
  </si>
  <si>
    <t>aceite</t>
  </si>
  <si>
    <t>seco</t>
  </si>
  <si>
    <t>sin presurización</t>
  </si>
  <si>
    <t>con presurización</t>
  </si>
  <si>
    <t>resina polimerizada</t>
  </si>
  <si>
    <t>Jumo 2k-termómetro</t>
  </si>
  <si>
    <t>ventil de presion</t>
  </si>
  <si>
    <t>2k sensor de presion</t>
  </si>
  <si>
    <t>cuernos descargadores del arco</t>
  </si>
  <si>
    <t>Kable box AT/BT</t>
  </si>
  <si>
    <t>Kable box BT</t>
  </si>
  <si>
    <t>pasatapas de coneccion</t>
  </si>
  <si>
    <t>ruedas</t>
  </si>
  <si>
    <t>marcador de aceite</t>
  </si>
  <si>
    <t>relé de gases Bucholtz BF 50/6</t>
  </si>
  <si>
    <t>sensor digital T154</t>
  </si>
  <si>
    <t>6x posistores</t>
  </si>
  <si>
    <t>caja del transformador</t>
  </si>
  <si>
    <t>Art des Transformators</t>
  </si>
  <si>
    <t>2K Druckwächter</t>
  </si>
  <si>
    <t>Funkenhörner</t>
  </si>
  <si>
    <t>Magnetischer Ölstandanzeiger</t>
  </si>
  <si>
    <t>Magnetical oil level gauge</t>
  </si>
  <si>
    <t>Испытaтeльноe нaпряжeниe</t>
  </si>
  <si>
    <t>Ing. Pevný</t>
  </si>
  <si>
    <t>Zaťaženie</t>
  </si>
  <si>
    <t>Loading</t>
  </si>
  <si>
    <t>Belastung</t>
  </si>
  <si>
    <t>Sound pressure (Lpa)</t>
  </si>
  <si>
    <t>Akustický tlak (Lpa)</t>
  </si>
  <si>
    <t>Akustický výkon (Lwa)</t>
  </si>
  <si>
    <t>Sound power (Lwa)</t>
  </si>
  <si>
    <t>continuous</t>
  </si>
  <si>
    <t>Nivel de presión acústica (Lpa)</t>
  </si>
  <si>
    <t>Nivel de potencia acústica (Lwa)</t>
  </si>
  <si>
    <t>Нагрузка</t>
  </si>
  <si>
    <t>Carga</t>
  </si>
  <si>
    <t>Schalldruck (Lpa)</t>
  </si>
  <si>
    <t>Schallleistung (Lwa)</t>
  </si>
  <si>
    <t>Акустическая мощность (Lwa)</t>
  </si>
  <si>
    <t>dauer</t>
  </si>
  <si>
    <t>Акустическое давление (Lpa)</t>
  </si>
  <si>
    <t xml:space="preserve">Длительная </t>
  </si>
  <si>
    <t>permanente</t>
  </si>
  <si>
    <t>Hz</t>
  </si>
  <si>
    <t>kV</t>
  </si>
  <si>
    <t>Oteplenie vinutia / oleja</t>
  </si>
  <si>
    <t>Druh transformátora</t>
  </si>
  <si>
    <t>Typové označenie</t>
  </si>
  <si>
    <t>Type labelling</t>
  </si>
  <si>
    <t xml:space="preserve">Typenbezeichnung </t>
  </si>
  <si>
    <t>Wicklungserwärmung / Ölerwärmung</t>
  </si>
  <si>
    <t>Превышение темп. обм./масла</t>
  </si>
  <si>
    <t>Tipo de transformador</t>
  </si>
  <si>
    <t>Winding / oil temperature rise</t>
  </si>
  <si>
    <t>Marcado para este tipo</t>
  </si>
  <si>
    <t>calent. de los devanados / de aceite </t>
  </si>
  <si>
    <t>BEZ TRANSFORMÁTORY, a.s. Rybničná 40, 835 54 Bratislava</t>
  </si>
  <si>
    <t>K</t>
  </si>
  <si>
    <t>Ing. Dianiška</t>
  </si>
  <si>
    <t>Desviación</t>
  </si>
  <si>
    <t>Abweichung</t>
  </si>
  <si>
    <t>Oтклонение</t>
  </si>
  <si>
    <t>Odchýlky</t>
  </si>
  <si>
    <t>Odchýlka</t>
  </si>
  <si>
    <t>Asignación</t>
  </si>
  <si>
    <t>Задание</t>
  </si>
  <si>
    <t>Zuordnung</t>
  </si>
  <si>
    <t>Assignment</t>
  </si>
  <si>
    <t>Zadanie</t>
  </si>
  <si>
    <t>Deviation</t>
  </si>
  <si>
    <t>Fecha</t>
  </si>
  <si>
    <t>bez odchýlok</t>
  </si>
  <si>
    <t>without deviations</t>
  </si>
  <si>
    <t>ohne Abweichungen</t>
  </si>
  <si>
    <t>без отклонений</t>
  </si>
  <si>
    <t>sin desviaciones</t>
  </si>
  <si>
    <t>Deviations from technical specifications</t>
  </si>
  <si>
    <t>Pri objednaní do</t>
  </si>
  <si>
    <t>Termín dodania EXW približne</t>
  </si>
  <si>
    <t>For orders received not later than</t>
  </si>
  <si>
    <t>weeks</t>
  </si>
  <si>
    <t>týždňov</t>
  </si>
  <si>
    <t>Beim Bestellen bis</t>
  </si>
  <si>
    <t>Liefertermin EXW ca.</t>
  </si>
  <si>
    <t>wochen</t>
  </si>
  <si>
    <t>The goods will be produced EXW within</t>
  </si>
  <si>
    <t>При получении заказа до</t>
  </si>
  <si>
    <t>Приблизительный срок поставки EXW</t>
  </si>
  <si>
    <t>недель</t>
  </si>
  <si>
    <t>Si se suscribe a</t>
  </si>
  <si>
    <t>El plazo de entrega aproximado EXW</t>
  </si>
  <si>
    <t>semanas</t>
  </si>
  <si>
    <t>Položka 1</t>
  </si>
  <si>
    <t>Položka 2</t>
  </si>
  <si>
    <t>Položka 3</t>
  </si>
  <si>
    <t>Item 1</t>
  </si>
  <si>
    <t>Item 2</t>
  </si>
  <si>
    <t>Item 3</t>
  </si>
  <si>
    <t>Eintrag 1</t>
  </si>
  <si>
    <t>Eintrag 2</t>
  </si>
  <si>
    <t>Eintrag 3</t>
  </si>
  <si>
    <t>Запись 1</t>
  </si>
  <si>
    <t>Запись 2</t>
  </si>
  <si>
    <t>Запись 3</t>
  </si>
  <si>
    <t>Entrada 1</t>
  </si>
  <si>
    <t>Entrada 2</t>
  </si>
  <si>
    <r>
      <t>E</t>
    </r>
    <r>
      <rPr>
        <b/>
        <sz val="11"/>
        <color indexed="8"/>
        <rFont val="Calibri"/>
        <family val="2"/>
        <charset val="238"/>
      </rPr>
      <t>ntrada 3</t>
    </r>
  </si>
  <si>
    <t>vibration dampers</t>
  </si>
  <si>
    <t>Schwingungsdämpfer</t>
  </si>
  <si>
    <t>amortiguadores de vibracion</t>
  </si>
  <si>
    <t xml:space="preserve">tlmiče vibrácií </t>
  </si>
  <si>
    <t>Los parámetros eléctricos del transformadores serán alcanzados en las terminales del transformador (siempre y cuando no se llegue a otro acuerdo con el cliente).</t>
  </si>
  <si>
    <t>Požadované elektrické parametre transformátora sa výrobca zaväzuje dosiahnuť na pripojovacích svorkách transformátora, pokiaľ sa so zákazníkom nedohodne inak.</t>
  </si>
  <si>
    <t>K dodávke transformátora podľa príslušnej dodacej parity výrobca neposkytuje nijaké ďalšie služby, pokiaľ sa so zákazníkom nedohodne inak.</t>
  </si>
  <si>
    <t>Желаемые электрические характеристики трансформатора измеряются на выводах трансформатора, если иное не согласовано с заказчиком.</t>
  </si>
  <si>
    <t>Трансформатор поставляется на условиях поставки, без предоставления дополнительных услуг,  если иное не согласовано с заказчиком.</t>
  </si>
  <si>
    <t>The producer commits himself to fulfil  required electric parameters of the transformer at connecting terminals, unless mutually agreed otherwise with the customer.</t>
  </si>
  <si>
    <t>The producer delivers transformer according to the specified delivery parity with no additional services, unless mutually agreed otherwise with the customer.</t>
  </si>
  <si>
    <t>Der Hersteller leistet keine weitere Dienste über Lieferung laut entsprechende Lieferparität, solange mit dem Kunde nicht anders vereinbart.</t>
  </si>
  <si>
    <t>Der Hersteller verpflichtet sich die geforderten elektrischen Transformator-Parameter an der Transformator-Anschlussklemmen zu erreichen, solange mit dem Kunde nicht anders vereinbart.</t>
  </si>
  <si>
    <t>El suministro incluye la entrega de la mercancía y los servicios de acuerdo la paridad confirmada en el pedido. Otros servicios y suministros no forman parte de la oferta (siempre y cuando no se llegue a otro acuerdo con el cliente).</t>
  </si>
  <si>
    <t>neinhibovaný - EN 60296</t>
  </si>
  <si>
    <t>inhibovaný - EN 60296</t>
  </si>
  <si>
    <t>inhibited - EN 60296</t>
  </si>
  <si>
    <t>uninhibited - EN 60296</t>
  </si>
  <si>
    <t>inhibiert - EN 60296</t>
  </si>
  <si>
    <t>nicht inhibiert - EN 60296</t>
  </si>
  <si>
    <t>inhibido - EN 60296</t>
  </si>
  <si>
    <t>no inhibido - EN 60296</t>
  </si>
  <si>
    <t>Uvedené rozmery a hmotnosti sú nezáväzné.</t>
  </si>
  <si>
    <t>Angegebene Abmessungen und Gewichte sind unverbindlich.</t>
  </si>
  <si>
    <t>ингибированoe - EN60296</t>
  </si>
  <si>
    <t>неингибированoe - EN60296</t>
  </si>
  <si>
    <t xml:space="preserve">The above mentioned dimensions and weight are indicative. </t>
  </si>
  <si>
    <t>Показанные размеры и вес трансформаторов предварительные.</t>
  </si>
  <si>
    <t>Las dimensiones y pesos son preliminares</t>
  </si>
  <si>
    <t>ТЕХНИЧЕСКАЯ СПЕЦИФИКАЦИЯ</t>
  </si>
  <si>
    <t>Потери холостого хода</t>
  </si>
  <si>
    <t>Потери К.З.</t>
  </si>
  <si>
    <t xml:space="preserve">Виброгасители </t>
  </si>
  <si>
    <t>HU</t>
  </si>
  <si>
    <t>MŰSZAKI SPECIFIKÁCIÓ</t>
  </si>
  <si>
    <t>Darabszám</t>
  </si>
  <si>
    <t>Transzformátor típus</t>
  </si>
  <si>
    <t>Kivitelezés</t>
  </si>
  <si>
    <t>Típusjelzés</t>
  </si>
  <si>
    <t>Névleges teljesítmény</t>
  </si>
  <si>
    <t>Megcsapolások</t>
  </si>
  <si>
    <t>Szekunder feszültség (KIF)</t>
  </si>
  <si>
    <t>Fázisok száma</t>
  </si>
  <si>
    <t>Kapcsolási csoport</t>
  </si>
  <si>
    <t>Rövidzárási feszültség</t>
  </si>
  <si>
    <t>Próbafeszültségek</t>
  </si>
  <si>
    <t>Üresjárási veszteség</t>
  </si>
  <si>
    <t>Rövidzárási veszteség</t>
  </si>
  <si>
    <t>Terhelés</t>
  </si>
  <si>
    <t>Hangnyomás</t>
  </si>
  <si>
    <t>Hangteljesítmény</t>
  </si>
  <si>
    <t>állandó</t>
  </si>
  <si>
    <t>Tekercselés anyaga</t>
  </si>
  <si>
    <t>Hűtés</t>
  </si>
  <si>
    <t>Tekercsek / olaj melegedése</t>
  </si>
  <si>
    <t>Védettségi szint</t>
  </si>
  <si>
    <t>Max. környezeti hőmérséklet</t>
  </si>
  <si>
    <t>Max. tengerszint feletti magasság</t>
  </si>
  <si>
    <t>Olaj</t>
  </si>
  <si>
    <t>Olaj tömege</t>
  </si>
  <si>
    <t>Hossz</t>
  </si>
  <si>
    <t>Szélesség</t>
  </si>
  <si>
    <t>Magasság</t>
  </si>
  <si>
    <t>Teljes tömeg</t>
  </si>
  <si>
    <t>Kiegészítők</t>
  </si>
  <si>
    <t>KÖF/KIF</t>
  </si>
  <si>
    <t>Megjegyzés</t>
  </si>
  <si>
    <t>Kidolgozta</t>
  </si>
  <si>
    <t>Jóváhagyta</t>
  </si>
  <si>
    <t>Tétel 1</t>
  </si>
  <si>
    <t>A gyártó kötelezi magát, hogy a csatlakozásokon eleget tesz a transzformátor szükséges elektromos paramétereinek, kivéve, ha az ügyféllel máshogy állapodnak meg.</t>
  </si>
  <si>
    <t>A gyártó a transzformátort a megegyezett szállítási paritásnak megfelelően szállítja, további szolgáltatások nélkül, kivéve, ha az ügyféllel máshogy állapodnak meg.</t>
  </si>
  <si>
    <t>Tétel 2</t>
  </si>
  <si>
    <t>Tétel 3</t>
  </si>
  <si>
    <t>olaj</t>
  </si>
  <si>
    <t>száraz</t>
  </si>
  <si>
    <t>nem hermetikus</t>
  </si>
  <si>
    <t>hermetikusan zárt</t>
  </si>
  <si>
    <t>öntőgyantás</t>
  </si>
  <si>
    <t>inhibitált - EN 60296</t>
  </si>
  <si>
    <t>nem inhibitált - EN 60296</t>
  </si>
  <si>
    <t>Toleranciák az  IEC 60076-1 szerint</t>
  </si>
  <si>
    <t>Jumo 2k kontakthőmérő</t>
  </si>
  <si>
    <t>Túlnyomás-korlátozó szelep</t>
  </si>
  <si>
    <t>2k nyomás érzékelő</t>
  </si>
  <si>
    <t>ívterelő szikraköz</t>
  </si>
  <si>
    <t>KÖF+KIF kábeldoboz</t>
  </si>
  <si>
    <t>KIF kábeldoboz</t>
  </si>
  <si>
    <t>dugaszolható csatlakozó átvezető</t>
  </si>
  <si>
    <t>görgők</t>
  </si>
  <si>
    <t>magnetikus olajszint jelző</t>
  </si>
  <si>
    <t>BF 50/6 Bucholz relé</t>
  </si>
  <si>
    <t>T154 relé</t>
  </si>
  <si>
    <t>transzformátor szekrény</t>
  </si>
  <si>
    <t>A feljebb megadott méretek és tömegek hozzávetőlegesek</t>
  </si>
  <si>
    <t>Eltérések</t>
  </si>
  <si>
    <t>eltérések nélkül</t>
  </si>
  <si>
    <t>Követelmény</t>
  </si>
  <si>
    <t>Eltérés</t>
  </si>
  <si>
    <t>Ajánlat érvényessége</t>
  </si>
  <si>
    <t>Hozzávetőleges EXW szállítási idő</t>
  </si>
  <si>
    <t>hét</t>
  </si>
  <si>
    <t>кВА</t>
  </si>
  <si>
    <t>Гц</t>
  </si>
  <si>
    <t>M</t>
  </si>
  <si>
    <t>MM</t>
  </si>
  <si>
    <t>кг</t>
  </si>
  <si>
    <t>В</t>
  </si>
  <si>
    <t>kB</t>
  </si>
  <si>
    <t>BT</t>
  </si>
  <si>
    <t>Primer feszültség (KÖF)</t>
  </si>
  <si>
    <t>6x pozisztor</t>
  </si>
  <si>
    <t>FOOBL 316/11, BEZ TRANSFORMÁTORY, a.s. Rybničná 40, 835 54 Bratislava           rev. 7.0</t>
  </si>
  <si>
    <t>PZ</t>
  </si>
  <si>
    <t>PT</t>
  </si>
  <si>
    <t>PS</t>
  </si>
  <si>
    <t>AN/AF</t>
  </si>
  <si>
    <t>biologicky rozložiteľný olej</t>
  </si>
  <si>
    <t>biodegradable oil</t>
  </si>
  <si>
    <t>biologisch abbaubares Öl</t>
  </si>
  <si>
    <t>биоразлагаемое масло</t>
  </si>
  <si>
    <t>aceite biodegradable</t>
  </si>
  <si>
    <t>biológiailag lebomló olaj</t>
  </si>
  <si>
    <t xml:space="preserve">  </t>
  </si>
  <si>
    <t xml:space="preserve">Ochrana proti korózii
</t>
  </si>
  <si>
    <t>Color</t>
  </si>
  <si>
    <t>Farba</t>
  </si>
  <si>
    <t>Trieda izloácie</t>
  </si>
  <si>
    <t>Klimatická trieda</t>
  </si>
  <si>
    <t>Trieda prostredia</t>
  </si>
  <si>
    <t>Trieda horľavosti</t>
  </si>
  <si>
    <t>Climatic class</t>
  </si>
  <si>
    <t>Environmental class</t>
  </si>
  <si>
    <t xml:space="preserve">Fire behaviour class  </t>
  </si>
  <si>
    <t>Corrosion Protection</t>
  </si>
  <si>
    <t xml:space="preserve">Class of insulation  </t>
  </si>
  <si>
    <t>Isolierstoffklasse</t>
  </si>
  <si>
    <t>Klimaklasse</t>
  </si>
  <si>
    <t>Korrosionsschutz</t>
  </si>
  <si>
    <t>Farbe</t>
  </si>
  <si>
    <t>Защита от коррозии</t>
  </si>
  <si>
    <t>цвет</t>
  </si>
  <si>
    <t>Clase de aislamiento</t>
  </si>
  <si>
    <t>Clase climática</t>
  </si>
  <si>
    <t>Clase ambiental</t>
  </si>
  <si>
    <t>Clase de comportamiento de fuego</t>
  </si>
  <si>
    <t>Protección contra la corrosión</t>
  </si>
  <si>
    <t>Szigetelési osztály</t>
  </si>
  <si>
    <t>Klímaosztály</t>
  </si>
  <si>
    <t>Szín</t>
  </si>
  <si>
    <t>A</t>
  </si>
  <si>
    <t>F</t>
  </si>
  <si>
    <t>F1</t>
  </si>
  <si>
    <t>E2</t>
  </si>
  <si>
    <t>C2</t>
  </si>
  <si>
    <t>Környezetvédelmi osztály</t>
  </si>
  <si>
    <t>Tűzvédelmi osztály</t>
  </si>
  <si>
    <t>Korrózió elleni védelem</t>
  </si>
  <si>
    <t xml:space="preserve">Brandklasse  </t>
  </si>
  <si>
    <t>Umgebungsklasse</t>
  </si>
  <si>
    <t>Класс нагревостойкости</t>
  </si>
  <si>
    <t xml:space="preserve"> Класс пожаростойкости </t>
  </si>
  <si>
    <t xml:space="preserve"> Класс по окружающей среде</t>
  </si>
  <si>
    <t xml:space="preserve">Климатическое исполнение </t>
  </si>
  <si>
    <t xml:space="preserve"> Класс изоляции</t>
  </si>
  <si>
    <t xml:space="preserve">Thermal class  </t>
  </si>
  <si>
    <t>Clase termal</t>
  </si>
  <si>
    <t>Tepelná trieda</t>
  </si>
  <si>
    <t>Hőmérsékleti osztály</t>
  </si>
  <si>
    <t>Trieda I (EN 61378-1)</t>
  </si>
  <si>
    <t>Trieda II (EN 61378-1)</t>
  </si>
  <si>
    <t>Trieda III (EN 61378-1)</t>
  </si>
  <si>
    <t>Trieda IV (EN 61378-1)</t>
  </si>
  <si>
    <t>Trieda V (EN 61378-1)</t>
  </si>
  <si>
    <t>Trieda I (EN 50329)</t>
  </si>
  <si>
    <t>Trieda IA (EN 50329)</t>
  </si>
  <si>
    <t>Trieda IB (EN 50329)</t>
  </si>
  <si>
    <t>Trieda ID (EN 50329)</t>
  </si>
  <si>
    <t>Trieda IE (EN 50329)</t>
  </si>
  <si>
    <t>Trieda V (EN 50329)</t>
  </si>
  <si>
    <t>Trieda VI (EN 50329)</t>
  </si>
  <si>
    <t>Trieda VII (EN 50329)</t>
  </si>
  <si>
    <t>Trieda VIII (EN 50329)</t>
  </si>
  <si>
    <t>Trieda IXA (EN 50329)</t>
  </si>
  <si>
    <t>Trieda IXB (EN 50329)</t>
  </si>
  <si>
    <t>trvalé S1</t>
  </si>
  <si>
    <t>Class I (EN 61378-1)</t>
  </si>
  <si>
    <t>Class II (EN 61378-1)</t>
  </si>
  <si>
    <t>Class III (EN 61378-1)</t>
  </si>
  <si>
    <t>Class IV (EN 61378-1)</t>
  </si>
  <si>
    <t>Class V (EN 61378-1)</t>
  </si>
  <si>
    <t>Class I (EN 50329)</t>
  </si>
  <si>
    <t>Class IA (EN 50329)</t>
  </si>
  <si>
    <t>Class IB (EN 50329)</t>
  </si>
  <si>
    <t>Class ID (EN 50329)</t>
  </si>
  <si>
    <t>Class IE (EN 50329)</t>
  </si>
  <si>
    <t>Class V (EN 50329)</t>
  </si>
  <si>
    <t>Class VI (EN 50329)</t>
  </si>
  <si>
    <t>Class VII (EN 50329)</t>
  </si>
  <si>
    <t>Class VIII (EN 50329)</t>
  </si>
  <si>
    <t>Class IXA (EN 50329)</t>
  </si>
  <si>
    <t>Class IXB (EN 50329)</t>
  </si>
  <si>
    <t>Klasse I (EN 61378-1)</t>
  </si>
  <si>
    <t>Klasse II (EN 61378-1)</t>
  </si>
  <si>
    <t>Klasse III (EN 61378-1)</t>
  </si>
  <si>
    <t>Klasse IV (EN 61378-1)</t>
  </si>
  <si>
    <t>Klasse V (EN 61378-1)</t>
  </si>
  <si>
    <t>Klasse I (EN 50329)</t>
  </si>
  <si>
    <t>Klasse IA (EN 50329)</t>
  </si>
  <si>
    <t>Klasse IB (EN 50329)</t>
  </si>
  <si>
    <t>Klasse ID (EN 50329)</t>
  </si>
  <si>
    <t>Klasse IE (EN 50329)</t>
  </si>
  <si>
    <t>Klasse V (EN 50329)</t>
  </si>
  <si>
    <t>Klasse VI (EN 50329)</t>
  </si>
  <si>
    <t>Klasse VII (EN 50329)</t>
  </si>
  <si>
    <t>Klasse VIII (EN 50329)</t>
  </si>
  <si>
    <t>Klasse IXA (EN 50329)</t>
  </si>
  <si>
    <t>Klasse IXB (EN 50329)</t>
  </si>
  <si>
    <t>Класс I (EN 50329)</t>
  </si>
  <si>
    <t>Класс IA (EN 50329)</t>
  </si>
  <si>
    <t>Класс IB (EN 50329)</t>
  </si>
  <si>
    <t>Класс ID (EN 50329)</t>
  </si>
  <si>
    <t>Класс IE (EN 50329)</t>
  </si>
  <si>
    <t>Класс V (EN 50329)</t>
  </si>
  <si>
    <t>Класс VI (EN 50329)</t>
  </si>
  <si>
    <t>Класс VII (EN 50329)</t>
  </si>
  <si>
    <t>Класс VIII (EN 50329)</t>
  </si>
  <si>
    <t>Класс IXA (EN 50329)</t>
  </si>
  <si>
    <t>Класс IXB (EN 50329)</t>
  </si>
  <si>
    <t>Класс I (EN 61378-1)</t>
  </si>
  <si>
    <t>Класс II (EN 61378-1)</t>
  </si>
  <si>
    <t>Класс III (EN 61378-1)</t>
  </si>
  <si>
    <t>Класс IV (EN 61378-1)</t>
  </si>
  <si>
    <t>Класс V (EN 61378-1)</t>
  </si>
  <si>
    <t>Clase I (EN 61378-1)</t>
  </si>
  <si>
    <t>Clase II (EN 61378-1)</t>
  </si>
  <si>
    <t>Clase III (EN 61378-1)</t>
  </si>
  <si>
    <t>Clase IV (EN 61378-1)</t>
  </si>
  <si>
    <t>Clase V (EN 61378-1)</t>
  </si>
  <si>
    <t>Clase I (EN 50329)</t>
  </si>
  <si>
    <t>Clase IA (EN 50329)</t>
  </si>
  <si>
    <t>Clase IB (EN 50329)</t>
  </si>
  <si>
    <t>Clase ID (EN 50329)</t>
  </si>
  <si>
    <t>Clase IE (EN 50329)</t>
  </si>
  <si>
    <t>Clase V (EN 50329)</t>
  </si>
  <si>
    <t>Clase VI (EN 50329)</t>
  </si>
  <si>
    <t>Clase VII (EN 50329)</t>
  </si>
  <si>
    <t>Clase VIII (EN 50329)</t>
  </si>
  <si>
    <t>Clase IXA (EN 50329)</t>
  </si>
  <si>
    <t>Clase IXB (EN 50329)</t>
  </si>
  <si>
    <t>Osztály I (EN 61378-1)</t>
  </si>
  <si>
    <t>Osztály II (EN 61378-1)</t>
  </si>
  <si>
    <t>Osztály III (EN 61378-1)</t>
  </si>
  <si>
    <t>Osztály IV (EN 61378-1)</t>
  </si>
  <si>
    <t>Osztály V (EN 61378-1)</t>
  </si>
  <si>
    <t>Osztály I (EN 50329)</t>
  </si>
  <si>
    <t>Osztály IA (EN 50329)</t>
  </si>
  <si>
    <t>Osztály IB (EN 50329)</t>
  </si>
  <si>
    <t>Osztály ID (EN 50329)</t>
  </si>
  <si>
    <t>Osztály IE (EN 50329)</t>
  </si>
  <si>
    <t>Osztály V (EN 50329)</t>
  </si>
  <si>
    <t>Osztály VI (EN 50329)</t>
  </si>
  <si>
    <t>Osztály VII (EN 50329)</t>
  </si>
  <si>
    <t>Osztály VIII (EN 50329)</t>
  </si>
  <si>
    <t>Osztály IXA (EN 50329)</t>
  </si>
  <si>
    <t>Osztály IXB (EN 50329)</t>
  </si>
  <si>
    <t>Oteplenie vinutia</t>
  </si>
  <si>
    <t>Winding temperature rise</t>
  </si>
  <si>
    <t>Wicklungserwärmung</t>
  </si>
  <si>
    <t>Превышение темп. обм.</t>
  </si>
  <si>
    <t>calent. de los devanados</t>
  </si>
  <si>
    <t>Tekercsek melegedése</t>
  </si>
  <si>
    <t>Сейсмостойкость</t>
  </si>
  <si>
    <t>Seismicity</t>
  </si>
  <si>
    <t>Tolerancie podľa IEC 60076-1</t>
  </si>
  <si>
    <t>Tolerances acc. IEC 60076-1</t>
  </si>
  <si>
    <t>Toleranzen nach IEC 60076-1</t>
  </si>
  <si>
    <t>Допуски в соответствии с IEC 60076-1</t>
  </si>
  <si>
    <t>Tolerancias de acuerdo IEC 60076-1</t>
  </si>
  <si>
    <t>prístroj MSF 220K</t>
  </si>
  <si>
    <t>MSF 220K Relay</t>
  </si>
  <si>
    <t>MSF 220K Relais</t>
  </si>
  <si>
    <t>прибор  MSF 220K</t>
  </si>
  <si>
    <t>dispositivo relé MSF 220K</t>
  </si>
  <si>
    <t>MSF 220K relé</t>
  </si>
  <si>
    <t>rezgéscsillapítók</t>
  </si>
  <si>
    <t>ventilátory</t>
  </si>
  <si>
    <t xml:space="preserve">Fans </t>
  </si>
  <si>
    <t>Ventilatoren</t>
  </si>
  <si>
    <t>вентиляторы</t>
  </si>
  <si>
    <t xml:space="preserve">ventiladores </t>
  </si>
  <si>
    <t xml:space="preserve">ventilátorok </t>
  </si>
  <si>
    <t>Seizmicita</t>
  </si>
  <si>
    <t>Seismizität</t>
  </si>
  <si>
    <t>szeizmicitása</t>
  </si>
  <si>
    <t>sismicidad</t>
  </si>
  <si>
    <t>Ing. Gubov</t>
  </si>
  <si>
    <t>Ing. Hríbik</t>
  </si>
  <si>
    <t>Ing. Mach</t>
  </si>
  <si>
    <t>trvalé (S1)</t>
  </si>
  <si>
    <t>continuous  (S1)</t>
  </si>
  <si>
    <t>dauer  (S1)</t>
  </si>
  <si>
    <t>Длительная  (S1)</t>
  </si>
  <si>
    <t>permanente  (S1)</t>
  </si>
  <si>
    <t>állandó  (S1)</t>
  </si>
  <si>
    <t>Tolerancie podľa EN 50588-1</t>
  </si>
  <si>
    <t>Tolerances acc. EN 50588-1</t>
  </si>
  <si>
    <t>Toleranzen nach EN 50588-1</t>
  </si>
  <si>
    <t>Допуски в соответствии с EN 50588-1</t>
  </si>
  <si>
    <t>Tolerancias de acuerdo EN 50588-1</t>
  </si>
  <si>
    <t>Toleranciák az  EN 50588-1</t>
  </si>
  <si>
    <t>±</t>
  </si>
  <si>
    <t>+</t>
  </si>
  <si>
    <t>-</t>
  </si>
  <si>
    <t>/</t>
  </si>
  <si>
    <t>x</t>
  </si>
  <si>
    <t>МЕДЬ</t>
  </si>
  <si>
    <t>АЛЮМИНИЙ</t>
  </si>
  <si>
    <t>Материал обмоток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</si>
</sst>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"/>
    <numFmt numFmtId="165" formatCode="\+0%"/>
    <numFmt numFmtId="166" formatCode="\P\Z\ 0"/>
    <numFmt numFmtId="167" formatCode="\±0"/>
    <numFmt numFmtId="168" formatCode="#,##0.0"/>
    <numFmt numFmtId="169" formatCode="\I\P\ 00"/>
  </numFmts>
  <fonts count="21" x14ac:knownFonts="1"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9">
    <xf numFmtId="0" fontId="0" fillId="0" borderId="0" xfId="0"/>
    <xf numFmtId="0" fontId="0" fillId="2" borderId="0" xfId="0" applyFill="1"/>
    <xf numFmtId="0" fontId="0" fillId="2" borderId="0" xfId="0" applyFill="1" applyProtection="1"/>
    <xf numFmtId="0" fontId="4" fillId="2" borderId="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right"/>
    </xf>
    <xf numFmtId="0" fontId="4" fillId="2" borderId="11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0" fillId="2" borderId="0" xfId="0" applyFill="1" applyProtection="1">
      <protection locked="0"/>
    </xf>
    <xf numFmtId="0" fontId="0" fillId="2" borderId="0" xfId="0" applyFill="1" applyBorder="1" applyProtection="1"/>
    <xf numFmtId="0" fontId="0" fillId="2" borderId="0" xfId="0" applyFill="1" applyBorder="1"/>
    <xf numFmtId="0" fontId="0" fillId="2" borderId="0" xfId="0" applyFont="1" applyFill="1" applyBorder="1"/>
    <xf numFmtId="0" fontId="0" fillId="0" borderId="0" xfId="0" applyFill="1" applyProtection="1">
      <protection hidden="1"/>
    </xf>
    <xf numFmtId="0" fontId="0" fillId="0" borderId="0" xfId="0" applyFill="1"/>
    <xf numFmtId="0" fontId="0" fillId="0" borderId="0" xfId="0" applyFill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7" fillId="0" borderId="0" xfId="0" applyFont="1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shrinkToFit="1"/>
      <protection hidden="1"/>
    </xf>
    <xf numFmtId="0" fontId="0" fillId="0" borderId="0" xfId="0" applyNumberFormat="1" applyFill="1" applyBorder="1" applyAlignment="1" applyProtection="1">
      <alignment shrinkToFit="1"/>
      <protection hidden="1"/>
    </xf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  <protection hidden="1"/>
    </xf>
    <xf numFmtId="165" fontId="0" fillId="0" borderId="0" xfId="0" applyNumberFormat="1" applyFill="1" applyAlignment="1" applyProtection="1">
      <alignment horizontal="left"/>
    </xf>
    <xf numFmtId="49" fontId="0" fillId="0" borderId="0" xfId="0" applyNumberFormat="1" applyFill="1" applyProtection="1"/>
    <xf numFmtId="0" fontId="0" fillId="0" borderId="0" xfId="0" applyFill="1" applyAlignment="1" applyProtection="1">
      <alignment horizontal="left"/>
    </xf>
    <xf numFmtId="164" fontId="0" fillId="0" borderId="0" xfId="0" applyNumberFormat="1" applyFill="1" applyAlignment="1" applyProtection="1">
      <alignment horizontal="right"/>
    </xf>
    <xf numFmtId="3" fontId="0" fillId="0" borderId="0" xfId="0" applyNumberFormat="1" applyFill="1" applyProtection="1"/>
    <xf numFmtId="0" fontId="0" fillId="0" borderId="2" xfId="0" applyFill="1" applyBorder="1" applyProtection="1"/>
    <xf numFmtId="0" fontId="0" fillId="0" borderId="0" xfId="0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applyFont="1" applyFill="1" applyBorder="1" applyProtection="1"/>
    <xf numFmtId="0" fontId="6" fillId="0" borderId="0" xfId="0" applyFont="1" applyFill="1" applyBorder="1" applyProtection="1"/>
    <xf numFmtId="0" fontId="0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ont="1" applyFill="1" applyProtection="1"/>
    <xf numFmtId="0" fontId="8" fillId="0" borderId="0" xfId="0" applyFont="1" applyFill="1" applyProtection="1"/>
    <xf numFmtId="0" fontId="0" fillId="0" borderId="0" xfId="0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/>
      <protection locked="0"/>
    </xf>
    <xf numFmtId="0" fontId="5" fillId="0" borderId="0" xfId="0" applyFont="1" applyFill="1" applyProtection="1"/>
    <xf numFmtId="0" fontId="12" fillId="0" borderId="0" xfId="0" applyFont="1" applyFill="1" applyAlignment="1">
      <alignment vertical="center"/>
    </xf>
    <xf numFmtId="0" fontId="4" fillId="0" borderId="0" xfId="0" applyFont="1" applyFill="1" applyProtection="1">
      <protection hidden="1"/>
    </xf>
    <xf numFmtId="0" fontId="0" fillId="0" borderId="0" xfId="0" applyFont="1" applyFill="1" applyProtection="1">
      <protection hidden="1"/>
    </xf>
    <xf numFmtId="0" fontId="4" fillId="0" borderId="0" xfId="0" applyFont="1" applyFill="1" applyProtection="1"/>
    <xf numFmtId="0" fontId="4" fillId="0" borderId="0" xfId="0" applyFont="1" applyFill="1" applyBorder="1" applyProtection="1">
      <protection hidden="1"/>
    </xf>
    <xf numFmtId="0" fontId="0" fillId="0" borderId="0" xfId="0" applyFill="1" applyAlignment="1" applyProtection="1"/>
    <xf numFmtId="0" fontId="0" fillId="0" borderId="0" xfId="0" applyAlignment="1"/>
    <xf numFmtId="0" fontId="0" fillId="0" borderId="0" xfId="0" applyFill="1" applyAlignment="1" applyProtection="1">
      <protection hidden="1"/>
    </xf>
    <xf numFmtId="0" fontId="0" fillId="0" borderId="0" xfId="0" applyFill="1" applyAlignment="1"/>
    <xf numFmtId="0" fontId="0" fillId="0" borderId="0" xfId="0" applyFill="1" applyBorder="1"/>
    <xf numFmtId="0" fontId="11" fillId="0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 wrapText="1"/>
    </xf>
    <xf numFmtId="166" fontId="10" fillId="2" borderId="0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166" fontId="13" fillId="2" borderId="0" xfId="0" applyNumberFormat="1" applyFont="1" applyFill="1" applyBorder="1" applyAlignment="1">
      <alignment vertical="center"/>
    </xf>
    <xf numFmtId="0" fontId="6" fillId="0" borderId="0" xfId="0" applyFont="1" applyFill="1" applyProtection="1"/>
    <xf numFmtId="0" fontId="14" fillId="0" borderId="0" xfId="0" applyFont="1" applyFill="1" applyProtection="1">
      <protection locked="0"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4" fillId="2" borderId="14" xfId="0" applyFont="1" applyFill="1" applyBorder="1" applyAlignment="1">
      <alignment horizontal="left"/>
    </xf>
    <xf numFmtId="0" fontId="4" fillId="2" borderId="3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center"/>
    </xf>
    <xf numFmtId="0" fontId="5" fillId="0" borderId="0" xfId="0" applyFont="1" applyFill="1"/>
    <xf numFmtId="0" fontId="4" fillId="2" borderId="28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left"/>
    </xf>
    <xf numFmtId="0" fontId="4" fillId="2" borderId="41" xfId="0" applyFont="1" applyFill="1" applyBorder="1" applyAlignment="1" applyProtection="1">
      <alignment horizontal="left"/>
    </xf>
    <xf numFmtId="0" fontId="4" fillId="2" borderId="30" xfId="0" applyFont="1" applyFill="1" applyBorder="1" applyAlignment="1" applyProtection="1">
      <alignment horizontal="left"/>
    </xf>
    <xf numFmtId="0" fontId="4" fillId="2" borderId="15" xfId="0" applyFont="1" applyFill="1" applyBorder="1" applyAlignment="1" applyProtection="1">
      <alignment vertical="center"/>
      <protection hidden="1"/>
    </xf>
    <xf numFmtId="0" fontId="4" fillId="2" borderId="16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>
      <alignment horizontal="center" wrapText="1"/>
    </xf>
    <xf numFmtId="0" fontId="4" fillId="2" borderId="49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4" fillId="2" borderId="50" xfId="0" applyFont="1" applyFill="1" applyBorder="1" applyAlignment="1" applyProtection="1">
      <alignment horizontal="center"/>
      <protection locked="0"/>
    </xf>
    <xf numFmtId="0" fontId="4" fillId="2" borderId="53" xfId="0" applyFont="1" applyFill="1" applyBorder="1" applyAlignment="1">
      <alignment horizontal="center"/>
    </xf>
    <xf numFmtId="0" fontId="4" fillId="2" borderId="50" xfId="0" applyFont="1" applyFill="1" applyBorder="1" applyAlignment="1" applyProtection="1">
      <alignment horizontal="center"/>
    </xf>
    <xf numFmtId="0" fontId="5" fillId="2" borderId="50" xfId="0" applyFont="1" applyFill="1" applyBorder="1" applyAlignment="1">
      <alignment horizontal="center"/>
    </xf>
    <xf numFmtId="0" fontId="0" fillId="0" borderId="0" xfId="0" applyFont="1" applyFill="1" applyAlignment="1" applyProtection="1">
      <alignment shrinkToFit="1"/>
      <protection hidden="1"/>
    </xf>
    <xf numFmtId="0" fontId="0" fillId="0" borderId="0" xfId="0" applyFont="1"/>
    <xf numFmtId="0" fontId="17" fillId="0" borderId="0" xfId="0" applyFont="1" applyFill="1" applyAlignment="1" applyProtection="1">
      <alignment shrinkToFit="1"/>
      <protection hidden="1"/>
    </xf>
    <xf numFmtId="0" fontId="17" fillId="0" borderId="0" xfId="0" applyFont="1" applyFill="1" applyAlignment="1"/>
    <xf numFmtId="0" fontId="0" fillId="0" borderId="0" xfId="0" applyFont="1" applyFill="1" applyAlignment="1" applyProtection="1">
      <protection hidden="1"/>
    </xf>
    <xf numFmtId="0" fontId="19" fillId="0" borderId="0" xfId="0" applyFont="1"/>
    <xf numFmtId="0" fontId="0" fillId="0" borderId="0" xfId="0" applyAlignment="1">
      <alignment vertical="center"/>
    </xf>
    <xf numFmtId="0" fontId="5" fillId="2" borderId="27" xfId="0" applyFont="1" applyFill="1" applyBorder="1" applyAlignment="1" applyProtection="1">
      <alignment vertical="center" wrapText="1"/>
    </xf>
    <xf numFmtId="0" fontId="5" fillId="2" borderId="54" xfId="0" applyFont="1" applyFill="1" applyBorder="1" applyAlignment="1" applyProtection="1">
      <alignment horizontal="left" vertical="center"/>
    </xf>
    <xf numFmtId="0" fontId="5" fillId="2" borderId="27" xfId="0" applyFont="1" applyFill="1" applyBorder="1" applyAlignment="1" applyProtection="1">
      <alignment horizontal="left" vertical="center"/>
    </xf>
    <xf numFmtId="0" fontId="0" fillId="3" borderId="55" xfId="0" applyFill="1" applyBorder="1" applyAlignment="1">
      <alignment horizontal="center"/>
    </xf>
    <xf numFmtId="0" fontId="19" fillId="0" borderId="0" xfId="0" applyFont="1" applyFill="1"/>
    <xf numFmtId="0" fontId="0" fillId="0" borderId="0" xfId="0" applyFill="1" applyAlignment="1">
      <alignment vertical="center"/>
    </xf>
    <xf numFmtId="0" fontId="4" fillId="2" borderId="49" xfId="0" applyFont="1" applyFill="1" applyBorder="1" applyAlignment="1" applyProtection="1">
      <alignment horizontal="center"/>
    </xf>
    <xf numFmtId="0" fontId="4" fillId="2" borderId="51" xfId="0" applyFont="1" applyFill="1" applyBorder="1" applyAlignment="1" applyProtection="1">
      <alignment horizontal="center"/>
    </xf>
    <xf numFmtId="0" fontId="20" fillId="0" borderId="0" xfId="0" applyFont="1" applyFill="1" applyProtection="1"/>
    <xf numFmtId="1" fontId="1" fillId="2" borderId="4" xfId="0" applyNumberFormat="1" applyFont="1" applyFill="1" applyBorder="1" applyAlignment="1" applyProtection="1">
      <alignment horizontal="center"/>
      <protection locked="0"/>
    </xf>
    <xf numFmtId="168" fontId="4" fillId="2" borderId="5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Protection="1">
      <protection hidden="1"/>
    </xf>
    <xf numFmtId="0" fontId="4" fillId="2" borderId="27" xfId="0" applyFont="1" applyFill="1" applyBorder="1" applyAlignment="1" applyProtection="1">
      <alignment vertical="center"/>
      <protection hidden="1"/>
    </xf>
    <xf numFmtId="167" fontId="1" fillId="2" borderId="42" xfId="0" applyNumberFormat="1" applyFont="1" applyFill="1" applyBorder="1" applyAlignment="1" applyProtection="1">
      <alignment horizontal="center"/>
      <protection locked="0"/>
    </xf>
    <xf numFmtId="167" fontId="1" fillId="2" borderId="4" xfId="0" applyNumberFormat="1" applyFont="1" applyFill="1" applyBorder="1" applyAlignment="1" applyProtection="1">
      <alignment horizontal="center"/>
      <protection locked="0"/>
    </xf>
    <xf numFmtId="168" fontId="4" fillId="2" borderId="37" xfId="0" applyNumberFormat="1" applyFont="1" applyFill="1" applyBorder="1" applyAlignment="1" applyProtection="1">
      <alignment horizontal="center"/>
      <protection locked="0"/>
    </xf>
    <xf numFmtId="14" fontId="4" fillId="2" borderId="34" xfId="0" applyNumberFormat="1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0" fillId="2" borderId="4" xfId="0" applyFill="1" applyBorder="1" applyAlignment="1" applyProtection="1"/>
    <xf numFmtId="0" fontId="0" fillId="2" borderId="15" xfId="0" applyFill="1" applyBorder="1" applyAlignment="1" applyProtection="1"/>
    <xf numFmtId="0" fontId="5" fillId="2" borderId="54" xfId="0" applyFont="1" applyFill="1" applyBorder="1" applyAlignment="1" applyProtection="1">
      <alignment vertical="center" wrapText="1"/>
    </xf>
    <xf numFmtId="0" fontId="4" fillId="2" borderId="48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Protection="1"/>
    <xf numFmtId="0" fontId="4" fillId="2" borderId="42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2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 hidden="1"/>
    </xf>
    <xf numFmtId="0" fontId="4" fillId="2" borderId="5" xfId="0" applyFont="1" applyFill="1" applyBorder="1" applyAlignment="1" applyProtection="1">
      <alignment horizontal="center"/>
      <protection locked="0" hidden="1"/>
    </xf>
    <xf numFmtId="3" fontId="4" fillId="2" borderId="42" xfId="0" applyNumberFormat="1" applyFont="1" applyFill="1" applyBorder="1" applyAlignment="1" applyProtection="1">
      <alignment horizontal="center"/>
      <protection locked="0" hidden="1"/>
    </xf>
    <xf numFmtId="3" fontId="4" fillId="2" borderId="4" xfId="0" applyNumberFormat="1" applyFont="1" applyFill="1" applyBorder="1" applyAlignment="1" applyProtection="1">
      <alignment horizontal="center"/>
      <protection locked="0" hidden="1"/>
    </xf>
    <xf numFmtId="3" fontId="4" fillId="2" borderId="42" xfId="0" applyNumberFormat="1" applyFont="1" applyFill="1" applyBorder="1" applyAlignment="1" applyProtection="1">
      <alignment horizontal="center"/>
      <protection locked="0"/>
    </xf>
    <xf numFmtId="3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center"/>
    </xf>
    <xf numFmtId="0" fontId="16" fillId="0" borderId="2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14" fontId="4" fillId="2" borderId="23" xfId="0" applyNumberFormat="1" applyFont="1" applyFill="1" applyBorder="1" applyAlignment="1" applyProtection="1">
      <alignment horizontal="center" vertical="center"/>
      <protection locked="0"/>
    </xf>
    <xf numFmtId="14" fontId="4" fillId="2" borderId="0" xfId="0" applyNumberFormat="1" applyFont="1" applyFill="1" applyBorder="1" applyAlignment="1" applyProtection="1">
      <alignment horizontal="center" vertical="center"/>
      <protection locked="0"/>
    </xf>
    <xf numFmtId="14" fontId="4" fillId="2" borderId="40" xfId="0" applyNumberFormat="1" applyFont="1" applyFill="1" applyBorder="1" applyAlignment="1" applyProtection="1">
      <alignment horizontal="center" vertical="center"/>
      <protection locked="0"/>
    </xf>
    <xf numFmtId="14" fontId="4" fillId="2" borderId="45" xfId="0" applyNumberFormat="1" applyFont="1" applyFill="1" applyBorder="1" applyAlignment="1" applyProtection="1">
      <alignment horizontal="center" vertical="center"/>
      <protection locked="0"/>
    </xf>
    <xf numFmtId="14" fontId="4" fillId="2" borderId="27" xfId="0" applyNumberFormat="1" applyFont="1" applyFill="1" applyBorder="1" applyAlignment="1" applyProtection="1">
      <alignment horizontal="center" vertical="center"/>
      <protection locked="0"/>
    </xf>
    <xf numFmtId="14" fontId="4" fillId="2" borderId="47" xfId="0" applyNumberFormat="1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left" vertical="center"/>
    </xf>
    <xf numFmtId="0" fontId="4" fillId="2" borderId="33" xfId="0" applyFont="1" applyFill="1" applyBorder="1" applyAlignment="1" applyProtection="1">
      <alignment horizontal="left" vertical="center"/>
    </xf>
    <xf numFmtId="0" fontId="4" fillId="2" borderId="28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59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4" fillId="2" borderId="32" xfId="0" applyFont="1" applyFill="1" applyBorder="1" applyAlignment="1" applyProtection="1">
      <alignment horizontal="left" vertical="top" wrapText="1"/>
      <protection locked="0"/>
    </xf>
    <xf numFmtId="0" fontId="4" fillId="2" borderId="43" xfId="0" applyFont="1" applyFill="1" applyBorder="1" applyAlignment="1" applyProtection="1">
      <alignment horizontal="left" vertical="top" wrapText="1"/>
      <protection locked="0"/>
    </xf>
    <xf numFmtId="0" fontId="5" fillId="2" borderId="33" xfId="0" applyFont="1" applyFill="1" applyBorder="1" applyAlignment="1" applyProtection="1">
      <protection locked="0"/>
    </xf>
    <xf numFmtId="0" fontId="5" fillId="2" borderId="34" xfId="0" applyFont="1" applyFill="1" applyBorder="1" applyAlignment="1" applyProtection="1">
      <protection locked="0"/>
    </xf>
    <xf numFmtId="0" fontId="5" fillId="2" borderId="36" xfId="0" applyFon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protection locked="0"/>
    </xf>
    <xf numFmtId="0" fontId="0" fillId="2" borderId="37" xfId="0" applyFill="1" applyBorder="1" applyAlignment="1" applyProtection="1">
      <protection locked="0"/>
    </xf>
    <xf numFmtId="0" fontId="4" fillId="2" borderId="6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14" fontId="5" fillId="2" borderId="27" xfId="0" applyNumberFormat="1" applyFont="1" applyFill="1" applyBorder="1" applyAlignment="1" applyProtection="1">
      <alignment horizontal="left" vertical="center"/>
    </xf>
    <xf numFmtId="14" fontId="5" fillId="2" borderId="47" xfId="0" applyNumberFormat="1" applyFont="1" applyFill="1" applyBorder="1" applyAlignment="1" applyProtection="1">
      <alignment horizontal="left" vertical="center"/>
    </xf>
    <xf numFmtId="0" fontId="4" fillId="2" borderId="30" xfId="0" applyFont="1" applyFill="1" applyBorder="1" applyAlignment="1" applyProtection="1">
      <alignment horizontal="left" vertical="top" wrapText="1"/>
      <protection locked="0"/>
    </xf>
    <xf numFmtId="0" fontId="4" fillId="2" borderId="31" xfId="0" applyFont="1" applyFill="1" applyBorder="1" applyAlignment="1" applyProtection="1">
      <alignment horizontal="left" vertical="top" wrapText="1"/>
      <protection locked="0"/>
    </xf>
    <xf numFmtId="0" fontId="4" fillId="2" borderId="28" xfId="0" applyFont="1" applyFill="1" applyBorder="1" applyAlignment="1" applyProtection="1">
      <alignment horizontal="left" vertical="top" wrapText="1"/>
      <protection locked="0"/>
    </xf>
    <xf numFmtId="0" fontId="4" fillId="2" borderId="29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3" fontId="4" fillId="3" borderId="54" xfId="0" applyNumberFormat="1" applyFont="1" applyFill="1" applyBorder="1" applyAlignment="1" applyProtection="1">
      <alignment horizontal="center"/>
      <protection locked="0"/>
    </xf>
    <xf numFmtId="0" fontId="0" fillId="3" borderId="27" xfId="0" applyFill="1" applyBorder="1" applyAlignment="1">
      <alignment horizontal="center"/>
    </xf>
    <xf numFmtId="3" fontId="4" fillId="2" borderId="13" xfId="0" applyNumberFormat="1" applyFont="1" applyFill="1" applyBorder="1" applyAlignment="1" applyProtection="1">
      <alignment horizontal="center"/>
      <protection locked="0"/>
    </xf>
    <xf numFmtId="3" fontId="4" fillId="2" borderId="2" xfId="0" applyNumberFormat="1" applyFont="1" applyFill="1" applyBorder="1" applyAlignment="1" applyProtection="1">
      <alignment horizontal="center"/>
      <protection locked="0"/>
    </xf>
    <xf numFmtId="3" fontId="4" fillId="2" borderId="3" xfId="0" applyNumberFormat="1" applyFont="1" applyFill="1" applyBorder="1" applyAlignment="1" applyProtection="1">
      <alignment horizontal="center"/>
      <protection locked="0"/>
    </xf>
    <xf numFmtId="3" fontId="4" fillId="2" borderId="29" xfId="0" applyNumberFormat="1" applyFont="1" applyFill="1" applyBorder="1" applyAlignment="1" applyProtection="1">
      <alignment horizontal="center"/>
      <protection locked="0"/>
    </xf>
    <xf numFmtId="3" fontId="4" fillId="2" borderId="14" xfId="0" applyNumberFormat="1" applyFont="1" applyFill="1" applyBorder="1" applyAlignment="1" applyProtection="1">
      <alignment horizontal="center"/>
      <protection locked="0"/>
    </xf>
    <xf numFmtId="3" fontId="4" fillId="2" borderId="31" xfId="0" applyNumberFormat="1" applyFont="1" applyFill="1" applyBorder="1" applyAlignment="1" applyProtection="1">
      <alignment horizontal="center"/>
      <protection locked="0"/>
    </xf>
    <xf numFmtId="3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left"/>
    </xf>
    <xf numFmtId="0" fontId="4" fillId="2" borderId="14" xfId="0" applyFont="1" applyFill="1" applyBorder="1" applyAlignment="1">
      <alignment horizontal="right"/>
    </xf>
    <xf numFmtId="0" fontId="4" fillId="2" borderId="15" xfId="0" applyFont="1" applyFill="1" applyBorder="1" applyAlignment="1">
      <alignment horizontal="right"/>
    </xf>
    <xf numFmtId="0" fontId="4" fillId="2" borderId="35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33" xfId="0" applyFont="1" applyFill="1" applyBorder="1" applyAlignment="1" applyProtection="1">
      <alignment horizontal="center"/>
      <protection locked="0"/>
    </xf>
    <xf numFmtId="0" fontId="4" fillId="2" borderId="43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48" xfId="0" applyFont="1" applyFill="1" applyBorder="1" applyAlignment="1">
      <alignment horizontal="left"/>
    </xf>
    <xf numFmtId="0" fontId="4" fillId="2" borderId="34" xfId="0" applyFont="1" applyFill="1" applyBorder="1" applyAlignment="1">
      <alignment horizontal="left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3" fontId="4" fillId="2" borderId="5" xfId="0" applyNumberFormat="1" applyFont="1" applyFill="1" applyBorder="1" applyAlignment="1" applyProtection="1">
      <alignment horizontal="center"/>
      <protection locked="0"/>
    </xf>
    <xf numFmtId="3" fontId="4" fillId="2" borderId="37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39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3" fontId="4" fillId="2" borderId="33" xfId="0" applyNumberFormat="1" applyFont="1" applyFill="1" applyBorder="1" applyAlignment="1" applyProtection="1">
      <alignment horizontal="right"/>
      <protection locked="0"/>
    </xf>
    <xf numFmtId="3" fontId="4" fillId="2" borderId="34" xfId="0" applyNumberFormat="1" applyFont="1" applyFill="1" applyBorder="1" applyAlignment="1" applyProtection="1">
      <alignment horizontal="right"/>
      <protection locked="0"/>
    </xf>
    <xf numFmtId="3" fontId="4" fillId="2" borderId="3" xfId="0" applyNumberFormat="1" applyFont="1" applyFill="1" applyBorder="1" applyAlignment="1" applyProtection="1">
      <alignment horizontal="right"/>
      <protection locked="0"/>
    </xf>
    <xf numFmtId="3" fontId="4" fillId="2" borderId="4" xfId="0" applyNumberFormat="1" applyFont="1" applyFill="1" applyBorder="1" applyAlignment="1" applyProtection="1">
      <alignment horizontal="right"/>
      <protection locked="0"/>
    </xf>
    <xf numFmtId="3" fontId="4" fillId="2" borderId="10" xfId="0" applyNumberFormat="1" applyFont="1" applyFill="1" applyBorder="1" applyAlignment="1" applyProtection="1">
      <alignment horizontal="center"/>
      <protection locked="0"/>
    </xf>
    <xf numFmtId="3" fontId="4" fillId="2" borderId="7" xfId="0" applyNumberFormat="1" applyFont="1" applyFill="1" applyBorder="1" applyAlignment="1" applyProtection="1">
      <alignment horizontal="center"/>
      <protection locked="0"/>
    </xf>
    <xf numFmtId="3" fontId="4" fillId="2" borderId="6" xfId="0" applyNumberFormat="1" applyFont="1" applyFill="1" applyBorder="1" applyAlignment="1" applyProtection="1">
      <alignment horizontal="center"/>
      <protection locked="0"/>
    </xf>
    <xf numFmtId="3" fontId="4" fillId="2" borderId="34" xfId="0" applyNumberFormat="1" applyFont="1" applyFill="1" applyBorder="1" applyAlignment="1" applyProtection="1">
      <alignment horizontal="center"/>
      <protection locked="0"/>
    </xf>
    <xf numFmtId="3" fontId="4" fillId="2" borderId="36" xfId="0" applyNumberFormat="1" applyFont="1" applyFill="1" applyBorder="1" applyAlignment="1" applyProtection="1">
      <alignment horizontal="center"/>
      <protection locked="0"/>
    </xf>
    <xf numFmtId="3" fontId="4" fillId="2" borderId="25" xfId="0" applyNumberFormat="1" applyFont="1" applyFill="1" applyBorder="1" applyAlignment="1" applyProtection="1">
      <alignment horizontal="center"/>
      <protection locked="0"/>
    </xf>
    <xf numFmtId="3" fontId="4" fillId="2" borderId="1" xfId="0" applyNumberFormat="1" applyFont="1" applyFill="1" applyBorder="1" applyAlignment="1" applyProtection="1">
      <alignment horizontal="center"/>
      <protection locked="0"/>
    </xf>
    <xf numFmtId="3" fontId="4" fillId="2" borderId="9" xfId="0" applyNumberFormat="1" applyFont="1" applyFill="1" applyBorder="1" applyAlignment="1" applyProtection="1">
      <alignment horizontal="center"/>
      <protection locked="0"/>
    </xf>
    <xf numFmtId="3" fontId="4" fillId="2" borderId="8" xfId="0" applyNumberFormat="1" applyFont="1" applyFill="1" applyBorder="1" applyAlignment="1" applyProtection="1">
      <alignment horizontal="center"/>
      <protection locked="0"/>
    </xf>
    <xf numFmtId="0" fontId="9" fillId="3" borderId="20" xfId="0" applyFont="1" applyFill="1" applyBorder="1" applyAlignment="1">
      <alignment vertical="center"/>
    </xf>
    <xf numFmtId="0" fontId="9" fillId="3" borderId="22" xfId="0" applyFont="1" applyFill="1" applyBorder="1" applyAlignment="1">
      <alignment vertical="center"/>
    </xf>
    <xf numFmtId="0" fontId="9" fillId="3" borderId="21" xfId="0" applyFont="1" applyFill="1" applyBorder="1" applyAlignment="1">
      <alignment vertical="center"/>
    </xf>
    <xf numFmtId="0" fontId="4" fillId="2" borderId="16" xfId="0" applyFont="1" applyFill="1" applyBorder="1" applyAlignment="1" applyProtection="1">
      <alignment horizontal="center"/>
      <protection locked="0"/>
    </xf>
    <xf numFmtId="3" fontId="4" fillId="2" borderId="56" xfId="0" applyNumberFormat="1" applyFont="1" applyFill="1" applyBorder="1" applyAlignment="1" applyProtection="1">
      <alignment horizontal="center"/>
      <protection locked="0"/>
    </xf>
    <xf numFmtId="3" fontId="4" fillId="2" borderId="57" xfId="0" applyNumberFormat="1" applyFont="1" applyFill="1" applyBorder="1" applyAlignment="1" applyProtection="1">
      <alignment horizontal="center"/>
      <protection locked="0"/>
    </xf>
    <xf numFmtId="3" fontId="4" fillId="2" borderId="58" xfId="0" applyNumberFormat="1" applyFont="1" applyFill="1" applyBorder="1" applyAlignment="1" applyProtection="1">
      <alignment horizontal="center"/>
      <protection locked="0"/>
    </xf>
    <xf numFmtId="169" fontId="4" fillId="2" borderId="15" xfId="0" applyNumberFormat="1" applyFont="1" applyFill="1" applyBorder="1" applyAlignment="1" applyProtection="1">
      <alignment horizontal="center"/>
      <protection locked="0"/>
    </xf>
    <xf numFmtId="169" fontId="4" fillId="2" borderId="19" xfId="0" applyNumberFormat="1" applyFont="1" applyFill="1" applyBorder="1" applyAlignment="1" applyProtection="1">
      <alignment horizontal="center"/>
      <protection locked="0"/>
    </xf>
    <xf numFmtId="169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37" xfId="0" applyFont="1" applyFill="1" applyBorder="1" applyAlignment="1" applyProtection="1">
      <alignment horizontal="center"/>
      <protection locked="0" hidden="1"/>
    </xf>
    <xf numFmtId="3" fontId="4" fillId="2" borderId="3" xfId="0" applyNumberFormat="1" applyFont="1" applyFill="1" applyBorder="1" applyAlignment="1" applyProtection="1">
      <alignment horizontal="center"/>
      <protection locked="0" hidden="1"/>
    </xf>
    <xf numFmtId="0" fontId="4" fillId="2" borderId="42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34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37" xfId="0" applyFont="1" applyFill="1" applyBorder="1" applyAlignment="1" applyProtection="1">
      <alignment horizontal="center"/>
      <protection locked="0"/>
    </xf>
    <xf numFmtId="0" fontId="4" fillId="2" borderId="36" xfId="0" applyFont="1" applyFill="1" applyBorder="1" applyAlignment="1" applyProtection="1">
      <alignment horizontal="center"/>
      <protection locked="0"/>
    </xf>
    <xf numFmtId="3" fontId="4" fillId="2" borderId="33" xfId="0" applyNumberFormat="1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3" fontId="4" fillId="2" borderId="35" xfId="0" applyNumberFormat="1" applyFont="1" applyFill="1" applyBorder="1" applyAlignment="1" applyProtection="1">
      <alignment horizontal="center"/>
      <protection locked="0"/>
    </xf>
    <xf numFmtId="0" fontId="4" fillId="2" borderId="41" xfId="0" applyFont="1" applyFill="1" applyBorder="1" applyAlignment="1" applyProtection="1">
      <alignment horizontal="center"/>
      <protection locked="0"/>
    </xf>
    <xf numFmtId="0" fontId="4" fillId="2" borderId="48" xfId="0" applyFont="1" applyFill="1" applyBorder="1" applyAlignment="1" applyProtection="1">
      <alignment horizontal="center"/>
      <protection locked="0"/>
    </xf>
    <xf numFmtId="3" fontId="4" fillId="2" borderId="18" xfId="0" applyNumberFormat="1" applyFont="1" applyFill="1" applyBorder="1" applyAlignment="1" applyProtection="1">
      <alignment horizontal="center"/>
      <protection locked="0"/>
    </xf>
    <xf numFmtId="3" fontId="4" fillId="2" borderId="15" xfId="0" applyNumberFormat="1" applyFont="1" applyFill="1" applyBorder="1" applyAlignment="1" applyProtection="1">
      <alignment horizontal="center"/>
      <protection locked="0"/>
    </xf>
    <xf numFmtId="1" fontId="4" fillId="2" borderId="26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7" xfId="0" applyNumberFormat="1" applyFont="1" applyFill="1" applyBorder="1" applyAlignment="1" applyProtection="1">
      <alignment horizontal="center"/>
      <protection locked="0"/>
    </xf>
    <xf numFmtId="3" fontId="4" fillId="2" borderId="61" xfId="0" applyNumberFormat="1" applyFont="1" applyFill="1" applyBorder="1" applyAlignment="1" applyProtection="1">
      <alignment horizontal="center"/>
      <protection locked="0"/>
    </xf>
    <xf numFmtId="3" fontId="4" fillId="2" borderId="62" xfId="0" applyNumberFormat="1" applyFont="1" applyFill="1" applyBorder="1" applyAlignment="1" applyProtection="1">
      <alignment horizontal="center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13" fillId="2" borderId="6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wrapText="1"/>
      <protection hidden="1"/>
    </xf>
    <xf numFmtId="0" fontId="0" fillId="0" borderId="0" xfId="0" applyFill="1" applyAlignment="1" applyProtection="1">
      <alignment horizontal="center" wrapText="1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166" fontId="13" fillId="2" borderId="6" xfId="0" applyNumberFormat="1" applyFont="1" applyFill="1" applyBorder="1" applyAlignment="1" applyProtection="1">
      <alignment horizontal="center" vertical="center"/>
      <protection locked="0"/>
    </xf>
    <xf numFmtId="166" fontId="13" fillId="2" borderId="10" xfId="0" applyNumberFormat="1" applyFont="1" applyFill="1" applyBorder="1" applyAlignment="1" applyProtection="1">
      <alignment horizontal="center" vertical="center"/>
      <protection locked="0"/>
    </xf>
    <xf numFmtId="166" fontId="13" fillId="2" borderId="7" xfId="0" applyNumberFormat="1" applyFont="1" applyFill="1" applyBorder="1" applyAlignment="1" applyProtection="1">
      <alignment horizontal="center" vertical="center"/>
      <protection locked="0"/>
    </xf>
    <xf numFmtId="166" fontId="13" fillId="2" borderId="8" xfId="0" applyNumberFormat="1" applyFont="1" applyFill="1" applyBorder="1" applyAlignment="1" applyProtection="1">
      <alignment horizontal="center" vertical="center"/>
      <protection locked="0"/>
    </xf>
    <xf numFmtId="166" fontId="13" fillId="2" borderId="1" xfId="0" applyNumberFormat="1" applyFont="1" applyFill="1" applyBorder="1" applyAlignment="1" applyProtection="1">
      <alignment horizontal="center" vertical="center"/>
      <protection locked="0"/>
    </xf>
    <xf numFmtId="166" fontId="13" fillId="2" borderId="9" xfId="0" applyNumberFormat="1" applyFont="1" applyFill="1" applyBorder="1" applyAlignment="1" applyProtection="1">
      <alignment horizontal="center" vertical="center"/>
      <protection locked="0"/>
    </xf>
    <xf numFmtId="3" fontId="4" fillId="2" borderId="48" xfId="0" applyNumberFormat="1" applyFont="1" applyFill="1" applyBorder="1" applyAlignment="1" applyProtection="1">
      <alignment horizontal="right"/>
      <protection locked="0"/>
    </xf>
    <xf numFmtId="0" fontId="4" fillId="2" borderId="32" xfId="0" applyFont="1" applyFill="1" applyBorder="1" applyAlignment="1" applyProtection="1">
      <alignment horizontal="left"/>
    </xf>
    <xf numFmtId="0" fontId="4" fillId="2" borderId="33" xfId="0" applyFont="1" applyFill="1" applyBorder="1" applyAlignment="1" applyProtection="1">
      <alignment horizontal="left"/>
    </xf>
    <xf numFmtId="0" fontId="4" fillId="2" borderId="30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4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3" fontId="4" fillId="2" borderId="39" xfId="0" applyNumberFormat="1" applyFont="1" applyFill="1" applyBorder="1" applyAlignment="1" applyProtection="1">
      <alignment horizontal="center"/>
      <protection locked="0"/>
    </xf>
    <xf numFmtId="3" fontId="4" fillId="2" borderId="42" xfId="0" applyNumberFormat="1" applyFont="1" applyFill="1" applyBorder="1" applyAlignment="1" applyProtection="1">
      <alignment horizontal="right"/>
      <protection locked="0"/>
    </xf>
    <xf numFmtId="3" fontId="4" fillId="2" borderId="60" xfId="0" applyNumberFormat="1" applyFon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protection locked="0"/>
    </xf>
    <xf numFmtId="0" fontId="18" fillId="2" borderId="34" xfId="0" applyFont="1" applyFill="1" applyBorder="1" applyAlignment="1" applyProtection="1">
      <protection locked="0"/>
    </xf>
    <xf numFmtId="0" fontId="18" fillId="2" borderId="35" xfId="0" applyFont="1" applyFill="1" applyBorder="1" applyAlignment="1" applyProtection="1">
      <protection locked="0"/>
    </xf>
    <xf numFmtId="0" fontId="5" fillId="2" borderId="35" xfId="0" applyFont="1" applyFill="1" applyBorder="1" applyAlignment="1" applyProtection="1"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hidden="1"/>
    </xf>
    <xf numFmtId="0" fontId="4" fillId="2" borderId="35" xfId="0" applyFont="1" applyFill="1" applyBorder="1" applyAlignment="1" applyProtection="1">
      <alignment horizontal="center" vertical="center"/>
      <protection hidden="1"/>
    </xf>
    <xf numFmtId="14" fontId="5" fillId="3" borderId="27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38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/>
    <xf numFmtId="0" fontId="5" fillId="3" borderId="40" xfId="0" applyFont="1" applyFill="1" applyBorder="1" applyAlignment="1" applyProtection="1"/>
    <xf numFmtId="0" fontId="5" fillId="3" borderId="28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5" fillId="3" borderId="29" xfId="0" applyFont="1" applyFill="1" applyBorder="1" applyAlignment="1">
      <alignment wrapText="1"/>
    </xf>
    <xf numFmtId="0" fontId="0" fillId="2" borderId="13" xfId="0" applyFill="1" applyBorder="1" applyAlignment="1" applyProtection="1">
      <alignment horizontal="center" vertical="center"/>
      <protection locked="0"/>
    </xf>
    <xf numFmtId="49" fontId="5" fillId="3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5" fillId="3" borderId="30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>
      <alignment wrapText="1"/>
    </xf>
    <xf numFmtId="0" fontId="5" fillId="3" borderId="14" xfId="0" applyFont="1" applyFill="1" applyBorder="1" applyAlignment="1">
      <alignment wrapText="1"/>
    </xf>
    <xf numFmtId="0" fontId="5" fillId="3" borderId="31" xfId="0" applyFont="1" applyFill="1" applyBorder="1" applyAlignment="1">
      <alignment wrapText="1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9F9F9F"/>
      <color rgb="FF9D9D9D"/>
      <color rgb="FFA3A3A3"/>
      <color rgb="FFA1A1A1"/>
      <color rgb="FF949494"/>
      <color rgb="FF0066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6" dropStyle="combo" dx="16" fmlaLink="$J$1" fmlaRange="$AA$34:$AA$39" noThreeD="1" sel="2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0</xdr:row>
          <xdr:rowOff>9525</xdr:rowOff>
        </xdr:from>
        <xdr:to>
          <xdr:col>18</xdr:col>
          <xdr:colOff>314325</xdr:colOff>
          <xdr:row>0</xdr:row>
          <xdr:rowOff>171450</xdr:rowOff>
        </xdr:to>
        <xdr:sp macro="" textlink="">
          <xdr:nvSpPr>
            <xdr:cNvPr id="1424" name="Drop Down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</xdr:row>
          <xdr:rowOff>133350</xdr:rowOff>
        </xdr:from>
        <xdr:to>
          <xdr:col>1</xdr:col>
          <xdr:colOff>1428750</xdr:colOff>
          <xdr:row>5</xdr:row>
          <xdr:rowOff>104775</xdr:rowOff>
        </xdr:to>
        <xdr:sp macro="" textlink="">
          <xdr:nvSpPr>
            <xdr:cNvPr id="1421" name="Object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pageSetUpPr fitToPage="1"/>
  </sheetPr>
  <dimension ref="A1:AM137"/>
  <sheetViews>
    <sheetView showGridLines="0" tabSelected="1" zoomScaleNormal="100" zoomScaleSheetLayoutView="130" workbookViewId="0">
      <selection activeCell="C57" sqref="C57:E57"/>
    </sheetView>
  </sheetViews>
  <sheetFormatPr defaultColWidth="0" defaultRowHeight="15" zeroHeight="1" x14ac:dyDescent="0.25"/>
  <cols>
    <col min="1" max="1" width="3.85546875" style="19" customWidth="1"/>
    <col min="2" max="2" width="25" style="19" customWidth="1"/>
    <col min="3" max="3" width="6.7109375" style="19" customWidth="1"/>
    <col min="4" max="4" width="4.28515625" style="19" customWidth="1"/>
    <col min="5" max="6" width="5.28515625" style="19" customWidth="1"/>
    <col min="7" max="7" width="1.7109375" style="19" customWidth="1"/>
    <col min="8" max="11" width="5.28515625" style="19" customWidth="1"/>
    <col min="12" max="12" width="1.7109375" style="19" customWidth="1"/>
    <col min="13" max="16" width="5.28515625" style="19" customWidth="1"/>
    <col min="17" max="17" width="1.7109375" style="19" customWidth="1"/>
    <col min="18" max="19" width="5.28515625" style="19" customWidth="1"/>
    <col min="20" max="20" width="3.7109375" style="19" customWidth="1"/>
    <col min="21" max="26" width="9.140625" style="19" hidden="1" customWidth="1"/>
    <col min="27" max="27" width="23.7109375" style="19" hidden="1" customWidth="1"/>
    <col min="28" max="28" width="26.85546875" style="19" hidden="1" customWidth="1"/>
    <col min="29" max="29" width="24.42578125" style="19" hidden="1" customWidth="1"/>
    <col min="30" max="31" width="26.42578125" style="19" hidden="1" customWidth="1"/>
    <col min="32" max="32" width="35.42578125" style="19" hidden="1" customWidth="1"/>
    <col min="33" max="33" width="38.28515625" style="19" hidden="1" customWidth="1"/>
    <col min="34" max="34" width="25.42578125" style="19" hidden="1" customWidth="1"/>
    <col min="35" max="35" width="14.140625" style="19" hidden="1" customWidth="1"/>
    <col min="36" max="16384" width="9.140625" style="19" hidden="1"/>
  </cols>
  <sheetData>
    <row r="1" spans="1:38" x14ac:dyDescent="0.25">
      <c r="A1" s="2"/>
      <c r="B1" s="65"/>
      <c r="C1" s="29"/>
      <c r="D1" s="29"/>
      <c r="E1" s="29"/>
      <c r="F1" s="29"/>
      <c r="G1" s="29"/>
      <c r="H1" s="29"/>
      <c r="I1" s="65"/>
      <c r="J1" s="66">
        <v>2</v>
      </c>
      <c r="K1" s="66"/>
      <c r="L1" s="45"/>
      <c r="M1" s="45"/>
      <c r="N1" s="45"/>
      <c r="O1" s="29"/>
      <c r="P1" s="29"/>
      <c r="Q1" s="29"/>
      <c r="R1" s="29"/>
      <c r="S1" s="29"/>
      <c r="T1" s="2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</row>
    <row r="2" spans="1:38" ht="22.5" customHeight="1" x14ac:dyDescent="0.25">
      <c r="A2" s="1"/>
      <c r="B2" s="60"/>
      <c r="C2" s="50"/>
      <c r="D2" s="50"/>
      <c r="E2" s="50"/>
      <c r="F2" s="50"/>
      <c r="G2" s="50"/>
      <c r="H2" s="50"/>
      <c r="I2" s="50"/>
      <c r="J2" s="50"/>
      <c r="K2" s="50"/>
      <c r="L2" s="56"/>
      <c r="M2" s="56"/>
      <c r="N2" s="56"/>
      <c r="T2" s="2"/>
      <c r="U2" s="18"/>
      <c r="V2" s="18"/>
      <c r="W2" s="18"/>
      <c r="X2" s="18"/>
      <c r="Y2" s="18"/>
      <c r="Z2" s="18"/>
      <c r="AA2" s="18"/>
      <c r="AB2" s="18"/>
      <c r="AC2" s="20" t="s">
        <v>34</v>
      </c>
      <c r="AD2" s="20" t="s">
        <v>35</v>
      </c>
      <c r="AE2" s="20" t="s">
        <v>36</v>
      </c>
      <c r="AF2" s="20" t="s">
        <v>37</v>
      </c>
      <c r="AG2" s="20" t="s">
        <v>225</v>
      </c>
      <c r="AH2" s="18" t="s">
        <v>398</v>
      </c>
      <c r="AI2" s="18"/>
      <c r="AJ2" s="18"/>
      <c r="AK2" s="18"/>
      <c r="AL2" s="18"/>
    </row>
    <row r="3" spans="1:38" ht="10.5" customHeight="1" x14ac:dyDescent="0.25">
      <c r="A3" s="1"/>
      <c r="B3" s="16"/>
      <c r="C3" s="269" t="str">
        <f>AB4</f>
        <v>TECHNICAL SPECIFICATION</v>
      </c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6"/>
      <c r="P3" s="277"/>
      <c r="Q3" s="277"/>
      <c r="R3" s="277"/>
      <c r="S3" s="278"/>
      <c r="T3" s="15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</row>
    <row r="4" spans="1:38" ht="17.25" customHeight="1" x14ac:dyDescent="0.25">
      <c r="A4" s="16"/>
      <c r="B4" s="17"/>
      <c r="C4" s="271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9"/>
      <c r="P4" s="280"/>
      <c r="Q4" s="280"/>
      <c r="R4" s="280"/>
      <c r="S4" s="281"/>
      <c r="T4" s="15"/>
      <c r="U4" s="18"/>
      <c r="V4" s="18"/>
      <c r="W4" s="18"/>
      <c r="X4" s="18"/>
      <c r="Y4" s="18"/>
      <c r="Z4" s="18"/>
      <c r="AA4" s="18"/>
      <c r="AB4" s="18" t="str">
        <f>IF($J$1=1,AC4,IF($J$1=2,AD4,IF($J$1=3,AE4,IF($J$1=4,AF4,IF($J$1=5,AG4,AH4)))))</f>
        <v>TECHNICAL SPECIFICATION</v>
      </c>
      <c r="AC4" s="21" t="s">
        <v>33</v>
      </c>
      <c r="AD4" s="21" t="s">
        <v>0</v>
      </c>
      <c r="AE4" s="21" t="s">
        <v>146</v>
      </c>
      <c r="AF4" s="21" t="s">
        <v>394</v>
      </c>
      <c r="AG4" s="21" t="s">
        <v>227</v>
      </c>
      <c r="AH4" t="s">
        <v>399</v>
      </c>
      <c r="AI4" s="18"/>
      <c r="AJ4" s="18"/>
      <c r="AK4" s="18"/>
      <c r="AL4" s="18"/>
    </row>
    <row r="5" spans="1:38" ht="12" customHeight="1" x14ac:dyDescent="0.25">
      <c r="B5" s="59"/>
      <c r="C5" s="63"/>
      <c r="D5" s="63"/>
      <c r="E5" s="63"/>
      <c r="F5" s="63"/>
      <c r="G5" s="63"/>
      <c r="H5" s="63"/>
      <c r="I5" s="63"/>
      <c r="J5" s="63"/>
      <c r="K5" s="63"/>
      <c r="L5" s="59"/>
      <c r="M5" s="59"/>
      <c r="N5" s="62"/>
      <c r="O5" s="59"/>
      <c r="P5" s="59"/>
      <c r="Q5" s="64"/>
      <c r="R5" s="64"/>
      <c r="S5" s="64"/>
      <c r="T5" s="29"/>
      <c r="U5" s="18"/>
      <c r="V5" s="18"/>
      <c r="W5" s="18"/>
      <c r="X5" s="18"/>
      <c r="Y5" s="18"/>
      <c r="Z5" s="18"/>
      <c r="AA5" s="18"/>
      <c r="AB5" s="18">
        <f t="shared" ref="AB5" si="0">IF($J$1=1,AC5,IF($J$1=2,AD5,IF($J$1=3,AE5,IF($J$1=4,AF5,IF($J$1=5,AG5,AH5)))))</f>
        <v>0</v>
      </c>
      <c r="AC5" s="21"/>
      <c r="AD5" s="21"/>
      <c r="AE5" s="21"/>
      <c r="AF5" s="21"/>
      <c r="AG5" s="21"/>
      <c r="AI5" s="18"/>
      <c r="AJ5" s="18"/>
      <c r="AK5" s="18"/>
      <c r="AL5" s="18"/>
    </row>
    <row r="6" spans="1:38" ht="14.45" customHeight="1" x14ac:dyDescent="0.25">
      <c r="A6" s="1"/>
      <c r="B6" s="61"/>
      <c r="C6" s="63"/>
      <c r="D6" s="63"/>
      <c r="E6" s="63"/>
      <c r="F6" s="63"/>
      <c r="G6" s="63"/>
      <c r="H6" s="63"/>
      <c r="I6" s="63"/>
      <c r="J6" s="63"/>
      <c r="K6" s="63"/>
      <c r="L6" s="1"/>
      <c r="M6" s="1"/>
      <c r="N6" s="62"/>
      <c r="O6" s="62"/>
      <c r="P6" s="62"/>
      <c r="Q6" s="62"/>
      <c r="R6" s="62"/>
      <c r="S6" s="62"/>
      <c r="T6" s="2"/>
      <c r="U6" s="18"/>
      <c r="V6" s="18"/>
      <c r="W6" s="18"/>
      <c r="X6" s="18"/>
      <c r="Y6" s="18"/>
      <c r="Z6" s="18"/>
      <c r="AA6" s="18"/>
      <c r="AB6" s="274"/>
      <c r="AC6" s="273"/>
      <c r="AD6" s="273"/>
      <c r="AE6" s="273"/>
      <c r="AF6" s="273"/>
      <c r="AG6" s="273"/>
      <c r="AH6"/>
      <c r="AI6" s="18"/>
      <c r="AJ6" s="18"/>
      <c r="AK6" s="18"/>
      <c r="AL6" s="18"/>
    </row>
    <row r="7" spans="1:38" ht="14.45" customHeight="1" thickBot="1" x14ac:dyDescent="0.3">
      <c r="A7" s="1"/>
      <c r="B7" s="61"/>
      <c r="C7" s="61"/>
      <c r="D7" s="79"/>
      <c r="E7" s="275" t="str">
        <f>AB47</f>
        <v>Item 1</v>
      </c>
      <c r="F7" s="275"/>
      <c r="G7" s="275"/>
      <c r="H7" s="275"/>
      <c r="I7" s="275"/>
      <c r="J7" s="275" t="str">
        <f>AB50</f>
        <v>Item 2</v>
      </c>
      <c r="K7" s="275"/>
      <c r="L7" s="275"/>
      <c r="M7" s="275"/>
      <c r="N7" s="275"/>
      <c r="O7" s="275" t="str">
        <f>AB51</f>
        <v>Item 3</v>
      </c>
      <c r="P7" s="275"/>
      <c r="Q7" s="275"/>
      <c r="R7" s="275"/>
      <c r="S7" s="275"/>
      <c r="T7" s="2"/>
      <c r="U7" s="18"/>
      <c r="V7" s="18"/>
      <c r="W7" s="18"/>
      <c r="X7" s="18"/>
      <c r="Y7" s="18"/>
      <c r="Z7" s="18"/>
      <c r="AA7" s="18"/>
      <c r="AB7" s="274"/>
      <c r="AC7" s="273"/>
      <c r="AD7" s="273"/>
      <c r="AE7" s="273"/>
      <c r="AF7" s="273"/>
      <c r="AG7" s="273"/>
      <c r="AH7"/>
      <c r="AI7" s="18"/>
      <c r="AJ7" s="18"/>
      <c r="AK7" s="18"/>
      <c r="AL7" s="18"/>
    </row>
    <row r="8" spans="1:38" x14ac:dyDescent="0.25">
      <c r="A8" s="1"/>
      <c r="B8" s="208" t="str">
        <f>AB8</f>
        <v>Pieces</v>
      </c>
      <c r="C8" s="209"/>
      <c r="D8" s="80"/>
      <c r="E8" s="248"/>
      <c r="F8" s="248"/>
      <c r="G8" s="248"/>
      <c r="H8" s="248"/>
      <c r="I8" s="195"/>
      <c r="J8" s="197"/>
      <c r="K8" s="248"/>
      <c r="L8" s="248"/>
      <c r="M8" s="248"/>
      <c r="N8" s="195"/>
      <c r="O8" s="197"/>
      <c r="P8" s="248"/>
      <c r="Q8" s="248"/>
      <c r="R8" s="248"/>
      <c r="S8" s="251"/>
      <c r="T8" s="2"/>
      <c r="U8" s="18"/>
      <c r="V8" s="18"/>
      <c r="W8" s="18"/>
      <c r="X8" s="18"/>
      <c r="Y8" s="18"/>
      <c r="Z8" s="18"/>
      <c r="AA8" s="52" t="str">
        <f>IF($J$1=1,T76,IF($J$1=2,T76,IF($J$1=3,T76,IF($J$1=4,U76,IF($J$1=5,T76,IF($J$1=6,T76))))))</f>
        <v>kVA</v>
      </c>
      <c r="AB8" s="18" t="str">
        <f>IF($J$1=1,AC8,IF($J$1=2,AD8,IF($J$1=3,AE8,IF($J$1=4,AF8,IF($J$1=5,AG8,IF($J$1=6,AH8))))))</f>
        <v>Pieces</v>
      </c>
      <c r="AC8" s="21" t="s">
        <v>1</v>
      </c>
      <c r="AD8" s="21" t="s">
        <v>38</v>
      </c>
      <c r="AE8" s="21" t="s">
        <v>66</v>
      </c>
      <c r="AF8" s="21" t="s">
        <v>164</v>
      </c>
      <c r="AG8" s="21" t="s">
        <v>228</v>
      </c>
      <c r="AH8" t="s">
        <v>400</v>
      </c>
      <c r="AI8" s="18"/>
      <c r="AJ8" s="18"/>
      <c r="AK8" s="18"/>
      <c r="AL8" s="18"/>
    </row>
    <row r="9" spans="1:38" x14ac:dyDescent="0.25">
      <c r="A9" s="1"/>
      <c r="B9" s="123" t="str">
        <f>AB9</f>
        <v>Transformer type</v>
      </c>
      <c r="C9" s="124"/>
      <c r="D9" s="81"/>
      <c r="E9" s="126"/>
      <c r="F9" s="126"/>
      <c r="G9" s="126"/>
      <c r="H9" s="126"/>
      <c r="I9" s="127"/>
      <c r="J9" s="126"/>
      <c r="K9" s="126"/>
      <c r="L9" s="126"/>
      <c r="M9" s="126"/>
      <c r="N9" s="127"/>
      <c r="O9" s="126"/>
      <c r="P9" s="126"/>
      <c r="Q9" s="126"/>
      <c r="R9" s="126"/>
      <c r="S9" s="250"/>
      <c r="T9" s="2"/>
      <c r="U9" s="18"/>
      <c r="V9" s="18"/>
      <c r="W9" s="18"/>
      <c r="X9" s="18"/>
      <c r="Y9" s="18"/>
      <c r="Z9" s="18"/>
      <c r="AA9" s="52" t="str">
        <f>IF($J$1=1,T77,IF($J$1=2,T77,IF($J$1=3,T77,IF($J$1=4,U77,IF($J$1=5,T77,IF($J$1=6,T77))))))</f>
        <v>V</v>
      </c>
      <c r="AB9" s="18" t="str">
        <f t="shared" ref="AB9:AB29" si="1">IF($J$1=1,AC9,IF($J$1=2,AD9,IF($J$1=3,AE9,IF($J$1=4,AF9,IF($J$1=5,AG9,IF($J$1=6,AH9))))))</f>
        <v>Transformer type</v>
      </c>
      <c r="AC9" s="21" t="s">
        <v>304</v>
      </c>
      <c r="AD9" s="21" t="s">
        <v>39</v>
      </c>
      <c r="AE9" s="21" t="s">
        <v>275</v>
      </c>
      <c r="AF9" s="21" t="s">
        <v>165</v>
      </c>
      <c r="AG9" s="21" t="s">
        <v>310</v>
      </c>
      <c r="AH9" t="s">
        <v>401</v>
      </c>
      <c r="AI9" s="18"/>
      <c r="AJ9" s="18"/>
      <c r="AK9" s="18"/>
      <c r="AL9" s="18"/>
    </row>
    <row r="10" spans="1:38" x14ac:dyDescent="0.25">
      <c r="A10" s="1"/>
      <c r="B10" s="123" t="str">
        <f>AB10</f>
        <v>Execution</v>
      </c>
      <c r="C10" s="124"/>
      <c r="D10" s="81"/>
      <c r="E10" s="126"/>
      <c r="F10" s="126"/>
      <c r="G10" s="126"/>
      <c r="H10" s="126"/>
      <c r="I10" s="127"/>
      <c r="J10" s="249"/>
      <c r="K10" s="126"/>
      <c r="L10" s="126"/>
      <c r="M10" s="126"/>
      <c r="N10" s="127"/>
      <c r="O10" s="249"/>
      <c r="P10" s="126"/>
      <c r="Q10" s="126"/>
      <c r="R10" s="126"/>
      <c r="S10" s="250"/>
      <c r="T10" s="2"/>
      <c r="U10" s="18"/>
      <c r="V10" s="18"/>
      <c r="W10" s="18"/>
      <c r="X10" s="18"/>
      <c r="Y10" s="18"/>
      <c r="Z10" s="18"/>
      <c r="AA10" s="52" t="str">
        <f>IF($J$1=1,T78,IF($J$1=2,T78,IF($J$1=3,T78,IF($J$1=4,U78,IF($J$1=5,T78,IF($J$1=6,T78))))))</f>
        <v>%</v>
      </c>
      <c r="AB10" s="18" t="str">
        <f t="shared" si="1"/>
        <v>Execution</v>
      </c>
      <c r="AC10" s="21" t="s">
        <v>2</v>
      </c>
      <c r="AD10" s="21" t="s">
        <v>40</v>
      </c>
      <c r="AE10" s="21" t="s">
        <v>67</v>
      </c>
      <c r="AF10" s="21" t="s">
        <v>203</v>
      </c>
      <c r="AG10" s="21" t="s">
        <v>229</v>
      </c>
      <c r="AH10" t="s">
        <v>402</v>
      </c>
      <c r="AI10" s="18"/>
      <c r="AJ10" s="18"/>
      <c r="AK10" s="18"/>
      <c r="AL10" s="18"/>
    </row>
    <row r="11" spans="1:38" ht="15.75" thickBot="1" x14ac:dyDescent="0.3">
      <c r="A11" s="1"/>
      <c r="B11" s="199" t="str">
        <f>AB11</f>
        <v>Type labelling</v>
      </c>
      <c r="C11" s="200"/>
      <c r="D11" s="82"/>
      <c r="E11" s="134"/>
      <c r="F11" s="135"/>
      <c r="G11" s="135"/>
      <c r="H11" s="135"/>
      <c r="I11" s="236"/>
      <c r="J11" s="243"/>
      <c r="K11" s="135"/>
      <c r="L11" s="135"/>
      <c r="M11" s="135"/>
      <c r="N11" s="236"/>
      <c r="O11" s="243"/>
      <c r="P11" s="135"/>
      <c r="Q11" s="135"/>
      <c r="R11" s="135"/>
      <c r="S11" s="253"/>
      <c r="T11" s="2"/>
      <c r="U11" s="18"/>
      <c r="V11" s="18"/>
      <c r="W11" s="18"/>
      <c r="X11" s="18"/>
      <c r="Y11" s="18"/>
      <c r="Z11" s="18"/>
      <c r="AA11" s="52" t="str">
        <f>IF($J$1=1,T79,IF($J$1=2,T79,IF($J$1=3,T79,IF($J$1=4,U79,IF($J$1=5,T79,IF($J$1=6,T79))))))</f>
        <v>V</v>
      </c>
      <c r="AB11" s="18" t="str">
        <f t="shared" si="1"/>
        <v>Type labelling</v>
      </c>
      <c r="AC11" s="21" t="s">
        <v>305</v>
      </c>
      <c r="AD11" s="21" t="s">
        <v>306</v>
      </c>
      <c r="AE11" s="21" t="s">
        <v>307</v>
      </c>
      <c r="AF11" s="21" t="s">
        <v>166</v>
      </c>
      <c r="AG11" s="21" t="s">
        <v>312</v>
      </c>
      <c r="AH11" t="s">
        <v>403</v>
      </c>
      <c r="AI11" s="18"/>
      <c r="AJ11" s="18"/>
      <c r="AK11" s="18"/>
      <c r="AL11" s="18"/>
    </row>
    <row r="12" spans="1:38" x14ac:dyDescent="0.25">
      <c r="A12" s="1"/>
      <c r="B12" s="204" t="str">
        <f>AB12</f>
        <v>Rated power</v>
      </c>
      <c r="C12" s="205"/>
      <c r="D12" s="83" t="str">
        <f>AA8</f>
        <v>kVA</v>
      </c>
      <c r="E12" s="237"/>
      <c r="F12" s="238"/>
      <c r="G12" s="238"/>
      <c r="H12" s="238"/>
      <c r="I12" s="239"/>
      <c r="J12" s="252"/>
      <c r="K12" s="227"/>
      <c r="L12" s="227"/>
      <c r="M12" s="227"/>
      <c r="N12" s="254"/>
      <c r="O12" s="252"/>
      <c r="P12" s="227"/>
      <c r="Q12" s="227"/>
      <c r="R12" s="227"/>
      <c r="S12" s="228"/>
      <c r="T12" s="2"/>
      <c r="U12" s="18"/>
      <c r="V12" s="18"/>
      <c r="W12" s="18"/>
      <c r="X12" s="18"/>
      <c r="Y12" s="18"/>
      <c r="Z12" s="18"/>
      <c r="AA12" s="52"/>
      <c r="AB12" s="18" t="str">
        <f t="shared" si="1"/>
        <v>Rated power</v>
      </c>
      <c r="AC12" s="21" t="s">
        <v>3</v>
      </c>
      <c r="AD12" s="21" t="s">
        <v>41</v>
      </c>
      <c r="AE12" s="21" t="s">
        <v>68</v>
      </c>
      <c r="AF12" s="21" t="s">
        <v>167</v>
      </c>
      <c r="AG12" s="21" t="s">
        <v>230</v>
      </c>
      <c r="AH12" t="s">
        <v>404</v>
      </c>
      <c r="AI12" s="18"/>
      <c r="AJ12" s="18"/>
      <c r="AK12" s="18"/>
      <c r="AL12" s="18"/>
    </row>
    <row r="13" spans="1:38" x14ac:dyDescent="0.25">
      <c r="A13" s="1"/>
      <c r="B13" s="123" t="str">
        <f t="shared" ref="B13:B18" si="2">AB13</f>
        <v>High voltage (HV)</v>
      </c>
      <c r="C13" s="124"/>
      <c r="D13" s="81" t="str">
        <f>AA9</f>
        <v>V</v>
      </c>
      <c r="E13" s="132"/>
      <c r="F13" s="133"/>
      <c r="G13" s="6" t="str">
        <f>IF(I13="","","/")</f>
        <v/>
      </c>
      <c r="H13" s="128"/>
      <c r="I13" s="129"/>
      <c r="J13" s="186"/>
      <c r="K13" s="133"/>
      <c r="L13" s="67" t="str">
        <f>IF(N13="","","/")</f>
        <v/>
      </c>
      <c r="M13" s="128"/>
      <c r="N13" s="129"/>
      <c r="O13" s="186"/>
      <c r="P13" s="133"/>
      <c r="Q13" s="67" t="str">
        <f>IF(S13="","","/")</f>
        <v/>
      </c>
      <c r="R13" s="128"/>
      <c r="S13" s="244"/>
      <c r="T13" s="2"/>
      <c r="U13" s="18"/>
      <c r="V13" s="18"/>
      <c r="W13" s="18"/>
      <c r="X13" s="18"/>
      <c r="Y13" s="18"/>
      <c r="Z13" s="18"/>
      <c r="AA13" s="52"/>
      <c r="AB13" s="18" t="str">
        <f t="shared" si="1"/>
        <v>High voltage (HV)</v>
      </c>
      <c r="AC13" s="21" t="s">
        <v>219</v>
      </c>
      <c r="AD13" s="21" t="s">
        <v>42</v>
      </c>
      <c r="AE13" s="21" t="s">
        <v>69</v>
      </c>
      <c r="AF13" s="21" t="s">
        <v>168</v>
      </c>
      <c r="AG13" s="21" t="s">
        <v>231</v>
      </c>
      <c r="AH13" t="s">
        <v>475</v>
      </c>
      <c r="AI13" s="18"/>
      <c r="AJ13" s="18"/>
      <c r="AK13" s="18"/>
      <c r="AL13" s="18"/>
    </row>
    <row r="14" spans="1:38" x14ac:dyDescent="0.25">
      <c r="A14" s="1"/>
      <c r="B14" s="123" t="str">
        <f t="shared" si="2"/>
        <v>Tappings</v>
      </c>
      <c r="C14" s="124"/>
      <c r="D14" s="84" t="str">
        <f>AA10</f>
        <v>%</v>
      </c>
      <c r="E14" s="108"/>
      <c r="F14" s="104"/>
      <c r="G14" s="7" t="str">
        <f>IF(E14=$I$72,$I$76,IF(E14=$I$73,$I$75,IF(E14=$I$74,$I$75,IF(F14&lt;&gt;"",I14="",""))))</f>
        <v/>
      </c>
      <c r="H14" s="109"/>
      <c r="I14" s="105"/>
      <c r="J14" s="109"/>
      <c r="K14" s="104"/>
      <c r="L14" s="7" t="str">
        <f>IF(J14=$I$72,$I$76,IF(J14=$I$73,$I$75,IF(J14=$I$74,$I$75,IF(K14&lt;&gt;"",N14="",""))))</f>
        <v/>
      </c>
      <c r="M14" s="109"/>
      <c r="N14" s="105"/>
      <c r="O14" s="109"/>
      <c r="P14" s="104"/>
      <c r="Q14" s="7" t="str">
        <f>IF(O14=$I$72,$I$76,IF(O14=$I$73,$I$75,IF(O14=$I$74,$I$75,IF(O14&lt;&gt;"",S14="",""))))</f>
        <v/>
      </c>
      <c r="R14" s="109"/>
      <c r="S14" s="110"/>
      <c r="T14" s="2"/>
      <c r="U14" s="18"/>
      <c r="V14" s="18"/>
      <c r="W14" s="18"/>
      <c r="X14" s="18"/>
      <c r="Y14" s="18"/>
      <c r="Z14" s="18"/>
      <c r="AA14" s="52" t="str">
        <f>IF($J$1=1,T82,IF($J$1=2,T82,IF($J$1=3,T82,IF($J$1=4,U82,IF($J$1=5,T82,IF($J$1=6,T82))))))</f>
        <v>Hz</v>
      </c>
      <c r="AB14" s="18" t="str">
        <f t="shared" si="1"/>
        <v>Tappings</v>
      </c>
      <c r="AC14" s="21" t="s">
        <v>4</v>
      </c>
      <c r="AD14" s="21" t="s">
        <v>159</v>
      </c>
      <c r="AE14" s="21" t="s">
        <v>147</v>
      </c>
      <c r="AF14" s="21" t="s">
        <v>169</v>
      </c>
      <c r="AG14" s="21" t="s">
        <v>232</v>
      </c>
      <c r="AH14" t="s">
        <v>405</v>
      </c>
      <c r="AI14" s="18"/>
      <c r="AJ14" s="18"/>
      <c r="AK14" s="18"/>
      <c r="AL14" s="18"/>
    </row>
    <row r="15" spans="1:38" x14ac:dyDescent="0.25">
      <c r="A15" s="1"/>
      <c r="B15" s="123" t="str">
        <f t="shared" si="2"/>
        <v>Low voltage (LV)</v>
      </c>
      <c r="C15" s="124"/>
      <c r="D15" s="81" t="str">
        <f>AA11</f>
        <v>V</v>
      </c>
      <c r="E15" s="130"/>
      <c r="F15" s="131"/>
      <c r="G15" s="67" t="str">
        <f>IF(H15="","","/")</f>
        <v/>
      </c>
      <c r="H15" s="128"/>
      <c r="I15" s="129"/>
      <c r="J15" s="245"/>
      <c r="K15" s="131"/>
      <c r="L15" s="67" t="str">
        <f>IF(M15="","","/")</f>
        <v/>
      </c>
      <c r="M15" s="128"/>
      <c r="N15" s="129"/>
      <c r="O15" s="245"/>
      <c r="P15" s="131"/>
      <c r="Q15" s="67" t="str">
        <f>IF(R15="","","/")</f>
        <v/>
      </c>
      <c r="R15" s="128"/>
      <c r="S15" s="244"/>
      <c r="T15" s="2"/>
      <c r="U15" s="18"/>
      <c r="V15" s="18"/>
      <c r="W15" s="18"/>
      <c r="X15" s="18"/>
      <c r="Y15" s="18"/>
      <c r="Z15" s="18"/>
      <c r="AA15" s="52" t="str">
        <f>IF($J$1=1,T83,IF($J$1=2,T83,IF($J$1=3,T83,IF($J$1=4,U83,IF($J$1=5,T83,IF($J$1=6,T83))))))</f>
        <v>%</v>
      </c>
      <c r="AB15" s="18" t="str">
        <f t="shared" si="1"/>
        <v>Low voltage (LV)</v>
      </c>
      <c r="AC15" s="21" t="s">
        <v>23</v>
      </c>
      <c r="AD15" s="21" t="s">
        <v>43</v>
      </c>
      <c r="AE15" s="21" t="s">
        <v>70</v>
      </c>
      <c r="AF15" s="21" t="s">
        <v>170</v>
      </c>
      <c r="AG15" s="21" t="s">
        <v>233</v>
      </c>
      <c r="AH15" t="s">
        <v>406</v>
      </c>
      <c r="AI15" s="18"/>
      <c r="AJ15" s="18"/>
      <c r="AK15" s="18"/>
      <c r="AL15" s="18"/>
    </row>
    <row r="16" spans="1:38" x14ac:dyDescent="0.25">
      <c r="A16" s="1"/>
      <c r="B16" s="123" t="str">
        <f t="shared" si="2"/>
        <v>Number of phases</v>
      </c>
      <c r="C16" s="124"/>
      <c r="D16" s="81"/>
      <c r="E16" s="255"/>
      <c r="F16" s="217"/>
      <c r="G16" s="217"/>
      <c r="H16" s="217"/>
      <c r="I16" s="219"/>
      <c r="J16" s="249"/>
      <c r="K16" s="126"/>
      <c r="L16" s="126"/>
      <c r="M16" s="126"/>
      <c r="N16" s="127"/>
      <c r="O16" s="249"/>
      <c r="P16" s="126"/>
      <c r="Q16" s="126"/>
      <c r="R16" s="126"/>
      <c r="S16" s="250"/>
      <c r="T16" s="2"/>
      <c r="U16" s="18"/>
      <c r="V16" s="18"/>
      <c r="W16" s="18"/>
      <c r="X16" s="18"/>
      <c r="Y16" s="18"/>
      <c r="Z16" s="18"/>
      <c r="AA16" s="52" t="str">
        <f>IF($J$1=1,T84,IF($J$1=2,T84,IF($J$1=3,T84,IF($J$1=4,U84,IF($J$1=5,T84,IF($J$1=6,T84))))))</f>
        <v>kV</v>
      </c>
      <c r="AB16" s="18" t="str">
        <f t="shared" si="1"/>
        <v>Number of phases</v>
      </c>
      <c r="AC16" s="21" t="s">
        <v>5</v>
      </c>
      <c r="AD16" s="21" t="s">
        <v>44</v>
      </c>
      <c r="AE16" s="21" t="s">
        <v>148</v>
      </c>
      <c r="AF16" s="21" t="s">
        <v>171</v>
      </c>
      <c r="AG16" s="21" t="s">
        <v>234</v>
      </c>
      <c r="AH16" t="s">
        <v>407</v>
      </c>
      <c r="AI16" s="18"/>
      <c r="AJ16" s="18"/>
      <c r="AK16" s="18"/>
      <c r="AL16" s="18"/>
    </row>
    <row r="17" spans="1:38" x14ac:dyDescent="0.25">
      <c r="A17" s="1"/>
      <c r="B17" s="123" t="str">
        <f t="shared" si="2"/>
        <v>Vector group</v>
      </c>
      <c r="C17" s="124"/>
      <c r="D17" s="81"/>
      <c r="E17" s="125"/>
      <c r="F17" s="126"/>
      <c r="G17" s="126"/>
      <c r="H17" s="126"/>
      <c r="I17" s="127"/>
      <c r="J17" s="249"/>
      <c r="K17" s="126"/>
      <c r="L17" s="126"/>
      <c r="M17" s="126"/>
      <c r="N17" s="127"/>
      <c r="O17" s="249"/>
      <c r="P17" s="126"/>
      <c r="Q17" s="126"/>
      <c r="R17" s="126"/>
      <c r="S17" s="250"/>
      <c r="T17" s="2"/>
      <c r="U17" s="18"/>
      <c r="V17" s="18"/>
      <c r="W17" s="18"/>
      <c r="X17" s="18"/>
      <c r="Y17" s="18"/>
      <c r="Z17" s="18"/>
      <c r="AA17" s="52" t="str">
        <f>IF($J$1=1,T85,IF($J$1=2,T85,IF($J$1=3,T85,IF($J$1=4,U85,IF($J$1=5,T85,IF($J$1=6,T85))))))</f>
        <v>W</v>
      </c>
      <c r="AB17" s="18" t="str">
        <f t="shared" si="1"/>
        <v>Vector group</v>
      </c>
      <c r="AC17" s="21" t="s">
        <v>6</v>
      </c>
      <c r="AD17" s="21" t="s">
        <v>45</v>
      </c>
      <c r="AE17" s="21" t="s">
        <v>71</v>
      </c>
      <c r="AF17" s="21" t="s">
        <v>172</v>
      </c>
      <c r="AG17" s="21" t="s">
        <v>235</v>
      </c>
      <c r="AH17" t="s">
        <v>408</v>
      </c>
      <c r="AI17" s="18"/>
      <c r="AJ17" s="18"/>
      <c r="AK17" s="18"/>
      <c r="AL17" s="18"/>
    </row>
    <row r="18" spans="1:38" x14ac:dyDescent="0.25">
      <c r="A18" s="1"/>
      <c r="B18" s="123" t="str">
        <f t="shared" si="2"/>
        <v>Frequency</v>
      </c>
      <c r="C18" s="124"/>
      <c r="D18" s="81" t="str">
        <f>AA14</f>
        <v>Hz</v>
      </c>
      <c r="E18" s="125"/>
      <c r="F18" s="126"/>
      <c r="G18" s="126"/>
      <c r="H18" s="126"/>
      <c r="I18" s="127"/>
      <c r="J18" s="126"/>
      <c r="K18" s="126"/>
      <c r="L18" s="126"/>
      <c r="M18" s="126"/>
      <c r="N18" s="127"/>
      <c r="O18" s="126"/>
      <c r="P18" s="126"/>
      <c r="Q18" s="126"/>
      <c r="R18" s="126"/>
      <c r="S18" s="250"/>
      <c r="T18" s="2"/>
      <c r="U18" s="18"/>
      <c r="V18" s="103"/>
      <c r="W18" s="18"/>
      <c r="X18" s="18"/>
      <c r="Y18" s="18"/>
      <c r="Z18" s="18"/>
      <c r="AA18" s="52" t="str">
        <f>IF($J$1=1,T86,IF($J$1=2,T86,IF($J$1=3,T86,IF($J$1=4,U86,IF($J$1=5,T86,IF($J$1=6,T86))))))</f>
        <v>W</v>
      </c>
      <c r="AB18" s="18" t="str">
        <f t="shared" si="1"/>
        <v>Frequency</v>
      </c>
      <c r="AC18" s="21" t="s">
        <v>7</v>
      </c>
      <c r="AD18" s="21" t="s">
        <v>73</v>
      </c>
      <c r="AE18" s="21" t="s">
        <v>72</v>
      </c>
      <c r="AF18" s="21" t="s">
        <v>173</v>
      </c>
      <c r="AG18" s="21" t="s">
        <v>236</v>
      </c>
      <c r="AH18" s="18" t="s">
        <v>7</v>
      </c>
      <c r="AI18" s="18"/>
      <c r="AJ18" s="18"/>
      <c r="AK18" s="18"/>
      <c r="AL18" s="18"/>
    </row>
    <row r="19" spans="1:38" x14ac:dyDescent="0.25">
      <c r="A19" s="1"/>
      <c r="B19" s="72" t="str">
        <f>AB19</f>
        <v>Impedance voltage</v>
      </c>
      <c r="C19" s="69" t="s">
        <v>16</v>
      </c>
      <c r="D19" s="81" t="str">
        <f>AA15</f>
        <v>%</v>
      </c>
      <c r="E19" s="259"/>
      <c r="F19" s="260"/>
      <c r="G19" s="260"/>
      <c r="H19" s="260"/>
      <c r="I19" s="261"/>
      <c r="J19" s="264"/>
      <c r="K19" s="260"/>
      <c r="L19" s="260"/>
      <c r="M19" s="260"/>
      <c r="N19" s="261"/>
      <c r="O19" s="265"/>
      <c r="P19" s="266"/>
      <c r="Q19" s="266"/>
      <c r="R19" s="266"/>
      <c r="S19" s="267"/>
      <c r="T19" s="2"/>
      <c r="U19" s="18"/>
      <c r="V19" s="29"/>
      <c r="W19" s="18"/>
      <c r="X19" s="18"/>
      <c r="Y19" s="18"/>
      <c r="Z19" s="18"/>
      <c r="AA19" s="52"/>
      <c r="AB19" s="18" t="str">
        <f t="shared" si="1"/>
        <v>Impedance voltage</v>
      </c>
      <c r="AC19" s="21" t="s">
        <v>8</v>
      </c>
      <c r="AD19" s="21" t="s">
        <v>46</v>
      </c>
      <c r="AE19" s="21" t="s">
        <v>74</v>
      </c>
      <c r="AF19" s="21" t="s">
        <v>206</v>
      </c>
      <c r="AG19" s="21" t="s">
        <v>237</v>
      </c>
      <c r="AH19" t="s">
        <v>409</v>
      </c>
      <c r="AI19" s="18"/>
      <c r="AJ19" s="18"/>
      <c r="AK19" s="18"/>
      <c r="AL19" s="18"/>
    </row>
    <row r="20" spans="1:38" ht="15.75" thickBot="1" x14ac:dyDescent="0.3">
      <c r="A20" s="1"/>
      <c r="B20" s="73" t="str">
        <f>AB20</f>
        <v>Test voltage</v>
      </c>
      <c r="C20" s="68" t="str">
        <f>$AB$43</f>
        <v>HV/LV</v>
      </c>
      <c r="D20" s="119" t="str">
        <f>AA16</f>
        <v>kV</v>
      </c>
      <c r="E20" s="257"/>
      <c r="F20" s="258"/>
      <c r="G20" s="9" t="str">
        <f>IF(OR(E20&lt;&gt;"",I20&lt;&gt;""),"/","")</f>
        <v/>
      </c>
      <c r="H20" s="135"/>
      <c r="I20" s="236"/>
      <c r="J20" s="188"/>
      <c r="K20" s="258"/>
      <c r="L20" s="9" t="str">
        <f>IF(OR(J20&lt;&gt;"",N20&lt;&gt;""),"/","")</f>
        <v/>
      </c>
      <c r="M20" s="135"/>
      <c r="N20" s="236"/>
      <c r="O20" s="188"/>
      <c r="P20" s="258"/>
      <c r="Q20" s="9" t="str">
        <f>IF(OR(O20&lt;&gt;"",S20&lt;&gt;""),"/","")</f>
        <v/>
      </c>
      <c r="R20" s="135"/>
      <c r="S20" s="253"/>
      <c r="T20" s="2"/>
      <c r="U20" s="18"/>
      <c r="V20" s="29"/>
      <c r="W20" s="18"/>
      <c r="X20" s="18"/>
      <c r="Y20" s="18"/>
      <c r="Z20" s="18"/>
      <c r="AA20" s="52"/>
      <c r="AB20" s="18" t="str">
        <f t="shared" si="1"/>
        <v>Test voltage</v>
      </c>
      <c r="AC20" s="21" t="s">
        <v>222</v>
      </c>
      <c r="AD20" s="21" t="s">
        <v>223</v>
      </c>
      <c r="AE20" s="21" t="s">
        <v>224</v>
      </c>
      <c r="AF20" s="21" t="s">
        <v>280</v>
      </c>
      <c r="AG20" s="21" t="s">
        <v>238</v>
      </c>
      <c r="AH20" t="s">
        <v>410</v>
      </c>
      <c r="AI20" s="18"/>
      <c r="AJ20" s="18"/>
      <c r="AK20" s="18"/>
      <c r="AL20" s="18"/>
    </row>
    <row r="21" spans="1:38" x14ac:dyDescent="0.25">
      <c r="A21" s="1"/>
      <c r="B21" s="208" t="str">
        <f>AB21</f>
        <v>No load losses</v>
      </c>
      <c r="C21" s="209"/>
      <c r="D21" s="117" t="str">
        <f>AA17</f>
        <v>W</v>
      </c>
      <c r="E21" s="282"/>
      <c r="F21" s="221"/>
      <c r="G21" s="221"/>
      <c r="H21" s="227"/>
      <c r="I21" s="227"/>
      <c r="J21" s="220"/>
      <c r="K21" s="221"/>
      <c r="L21" s="221"/>
      <c r="M21" s="227"/>
      <c r="N21" s="254"/>
      <c r="O21" s="221"/>
      <c r="P21" s="221"/>
      <c r="Q21" s="221"/>
      <c r="R21" s="227"/>
      <c r="S21" s="228"/>
      <c r="T21" s="2"/>
      <c r="U21" s="18"/>
      <c r="V21" s="29"/>
      <c r="W21" s="18"/>
      <c r="X21" s="18"/>
      <c r="Y21" s="18"/>
      <c r="Z21" s="18"/>
      <c r="AA21" s="52"/>
      <c r="AB21" s="18" t="str">
        <f t="shared" si="1"/>
        <v>No load losses</v>
      </c>
      <c r="AC21" s="21" t="s">
        <v>9</v>
      </c>
      <c r="AD21" s="21" t="s">
        <v>47</v>
      </c>
      <c r="AE21" s="21" t="s">
        <v>75</v>
      </c>
      <c r="AF21" s="21" t="s">
        <v>395</v>
      </c>
      <c r="AG21" s="21" t="s">
        <v>239</v>
      </c>
      <c r="AH21" t="s">
        <v>411</v>
      </c>
      <c r="AI21" s="18"/>
      <c r="AJ21" s="18"/>
      <c r="AK21" s="18"/>
      <c r="AL21" s="18"/>
    </row>
    <row r="22" spans="1:38" x14ac:dyDescent="0.25">
      <c r="A22" s="1"/>
      <c r="B22" s="72" t="str">
        <f>AB22</f>
        <v>Load losses</v>
      </c>
      <c r="C22" s="69" t="s">
        <v>16</v>
      </c>
      <c r="D22" s="118" t="str">
        <f>AA18</f>
        <v>W</v>
      </c>
      <c r="E22" s="294"/>
      <c r="F22" s="223"/>
      <c r="G22" s="223"/>
      <c r="H22" s="133"/>
      <c r="I22" s="133"/>
      <c r="J22" s="222"/>
      <c r="K22" s="223"/>
      <c r="L22" s="223"/>
      <c r="M22" s="133"/>
      <c r="N22" s="214"/>
      <c r="O22" s="223"/>
      <c r="P22" s="223"/>
      <c r="Q22" s="223"/>
      <c r="R22" s="133"/>
      <c r="S22" s="215"/>
      <c r="T22" s="2"/>
      <c r="U22" s="18"/>
      <c r="V22" s="29"/>
      <c r="W22" s="18"/>
      <c r="X22" s="18"/>
      <c r="Y22" s="18"/>
      <c r="Z22" s="18"/>
      <c r="AA22" s="52" t="str">
        <f>IF($J$1=1,T90,IF($J$1=2,T90,IF($J$1=3,T90,IF($J$1=4,U90,IF($J$1=5,T90,IF($J$1=6,T90))))))</f>
        <v>K</v>
      </c>
      <c r="AB22" s="18" t="str">
        <f t="shared" si="1"/>
        <v>Load losses</v>
      </c>
      <c r="AC22" s="21" t="s">
        <v>15</v>
      </c>
      <c r="AD22" s="21" t="s">
        <v>48</v>
      </c>
      <c r="AE22" s="21" t="s">
        <v>76</v>
      </c>
      <c r="AF22" s="21" t="s">
        <v>396</v>
      </c>
      <c r="AG22" s="21" t="s">
        <v>240</v>
      </c>
      <c r="AH22" t="s">
        <v>412</v>
      </c>
      <c r="AI22" s="18"/>
      <c r="AJ22" s="18"/>
      <c r="AK22" s="18"/>
      <c r="AL22" s="18"/>
    </row>
    <row r="23" spans="1:38" x14ac:dyDescent="0.25">
      <c r="A23" s="1"/>
      <c r="B23" s="246"/>
      <c r="C23" s="247"/>
      <c r="D23" s="118" t="str">
        <f>IF(OR(B23=AB25,B23=AB26),"dBA","")</f>
        <v/>
      </c>
      <c r="E23" s="295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3"/>
      <c r="T23" s="2"/>
      <c r="U23" s="18"/>
      <c r="V23" s="18"/>
      <c r="W23" s="18"/>
      <c r="X23" s="18"/>
      <c r="Y23" s="18"/>
      <c r="Z23" s="18"/>
      <c r="AA23" s="52"/>
      <c r="AB23" s="18"/>
      <c r="AC23" s="21"/>
      <c r="AD23" s="21"/>
      <c r="AE23" s="21"/>
      <c r="AF23" s="18"/>
      <c r="AG23" s="18"/>
      <c r="AH23"/>
      <c r="AI23" s="18"/>
      <c r="AJ23" s="18"/>
      <c r="AK23" s="18"/>
      <c r="AL23" s="18"/>
    </row>
    <row r="24" spans="1:38" ht="15.75" thickBot="1" x14ac:dyDescent="0.3">
      <c r="A24" s="1"/>
      <c r="B24" s="74" t="str">
        <f t="shared" ref="B24:B25" si="3">AB28</f>
        <v>Material of winding</v>
      </c>
      <c r="C24" s="68" t="str">
        <f>$AB$43</f>
        <v>HV/LV</v>
      </c>
      <c r="D24" s="119"/>
      <c r="E24" s="213"/>
      <c r="F24" s="210"/>
      <c r="G24" s="9" t="str">
        <f>IF(OR(E24&lt;&gt;"",I24&lt;&gt;""),"/","")</f>
        <v/>
      </c>
      <c r="H24" s="210"/>
      <c r="I24" s="210"/>
      <c r="J24" s="212"/>
      <c r="K24" s="210"/>
      <c r="L24" s="9" t="str">
        <f>IF(OR(J24&lt;&gt;"",N24&lt;&gt;""),"/","")</f>
        <v/>
      </c>
      <c r="M24" s="210"/>
      <c r="N24" s="211"/>
      <c r="O24" s="210"/>
      <c r="P24" s="210"/>
      <c r="Q24" s="9" t="str">
        <f>IF(OR(O24&lt;&gt;"",S24&lt;&gt;""),"/","")</f>
        <v/>
      </c>
      <c r="R24" s="210"/>
      <c r="S24" s="268"/>
      <c r="T24" s="2"/>
      <c r="U24" s="18"/>
      <c r="V24" s="18"/>
      <c r="W24" s="18"/>
      <c r="X24" s="18"/>
      <c r="Y24" s="18"/>
      <c r="Z24" s="18"/>
      <c r="AA24" s="52" t="str">
        <f>IF($J$1=1,T92,IF($J$1=2,T92,IF($J$1=3,T92,IF($J$1=4,U92,IF($J$1=5,T92,IF($J$1=6,T92))))))</f>
        <v>°C</v>
      </c>
      <c r="AB24" s="18" t="str">
        <f t="shared" si="1"/>
        <v>Loading</v>
      </c>
      <c r="AC24" s="21" t="s">
        <v>282</v>
      </c>
      <c r="AD24" s="21" t="s">
        <v>283</v>
      </c>
      <c r="AE24" s="22" t="s">
        <v>284</v>
      </c>
      <c r="AF24" s="23" t="s">
        <v>292</v>
      </c>
      <c r="AG24" s="21" t="s">
        <v>293</v>
      </c>
      <c r="AH24" t="s">
        <v>413</v>
      </c>
      <c r="AI24" s="18"/>
      <c r="AJ24" s="18"/>
      <c r="AK24" s="18"/>
      <c r="AL24" s="18"/>
    </row>
    <row r="25" spans="1:38" x14ac:dyDescent="0.25">
      <c r="A25" s="1"/>
      <c r="B25" s="204" t="str">
        <f t="shared" si="3"/>
        <v>Cooling</v>
      </c>
      <c r="C25" s="205"/>
      <c r="D25" s="83"/>
      <c r="E25" s="256"/>
      <c r="F25" s="248"/>
      <c r="G25" s="248"/>
      <c r="H25" s="248"/>
      <c r="I25" s="195"/>
      <c r="J25" s="197"/>
      <c r="K25" s="248"/>
      <c r="L25" s="248"/>
      <c r="M25" s="248"/>
      <c r="N25" s="195"/>
      <c r="O25" s="197"/>
      <c r="P25" s="248"/>
      <c r="Q25" s="248"/>
      <c r="R25" s="248"/>
      <c r="S25" s="251"/>
      <c r="T25" s="2"/>
      <c r="U25" s="18"/>
      <c r="V25" s="18"/>
      <c r="W25" s="18"/>
      <c r="X25" s="18"/>
      <c r="Y25" s="18"/>
      <c r="Z25" s="18"/>
      <c r="AA25" s="52" t="str">
        <f>IF($J$1=1,T93,IF($J$1=2,T93,IF($J$1=3,T93,IF($J$1=4,U93,IF($J$1=5,T93,IF($J$1=6,T93))))))</f>
        <v>m</v>
      </c>
      <c r="AB25" s="18" t="str">
        <f t="shared" si="1"/>
        <v>Sound pressure (Lpa)</v>
      </c>
      <c r="AC25" s="21" t="s">
        <v>286</v>
      </c>
      <c r="AD25" s="23" t="s">
        <v>285</v>
      </c>
      <c r="AE25" s="22" t="s">
        <v>294</v>
      </c>
      <c r="AF25" s="22" t="s">
        <v>298</v>
      </c>
      <c r="AG25" s="23" t="s">
        <v>290</v>
      </c>
      <c r="AH25" t="s">
        <v>414</v>
      </c>
      <c r="AI25" s="18"/>
      <c r="AJ25" s="18"/>
      <c r="AK25" s="18"/>
      <c r="AL25" s="18"/>
    </row>
    <row r="26" spans="1:38" x14ac:dyDescent="0.25">
      <c r="A26" s="1"/>
      <c r="B26" s="123" t="str">
        <f>IF(E9=AB52,AB31,IF(E9=AB53,AB30,IF(E9="","")))</f>
        <v/>
      </c>
      <c r="C26" s="124"/>
      <c r="D26" s="81" t="str">
        <f>AA22</f>
        <v>K</v>
      </c>
      <c r="E26" s="132"/>
      <c r="F26" s="133"/>
      <c r="G26" s="10" t="str">
        <f>IF(OR(H26&lt;&gt;""),"/","")</f>
        <v/>
      </c>
      <c r="H26" s="133"/>
      <c r="I26" s="214"/>
      <c r="J26" s="186"/>
      <c r="K26" s="133"/>
      <c r="L26" s="10" t="str">
        <f>IF(OR(M26&lt;&gt;""),"/","")</f>
        <v/>
      </c>
      <c r="M26" s="133"/>
      <c r="N26" s="214"/>
      <c r="O26" s="186"/>
      <c r="P26" s="133"/>
      <c r="Q26" s="10" t="str">
        <f>IF(OR(R26&lt;&gt;""),"/","")</f>
        <v/>
      </c>
      <c r="R26" s="133"/>
      <c r="S26" s="215"/>
      <c r="T26" s="2"/>
      <c r="U26" s="18"/>
      <c r="V26" s="18"/>
      <c r="W26" s="18"/>
      <c r="X26" s="18"/>
      <c r="Y26" s="18"/>
      <c r="Z26" s="18"/>
      <c r="AA26" s="52"/>
      <c r="AB26" s="18" t="str">
        <f t="shared" si="1"/>
        <v>Sound power (Lwa)</v>
      </c>
      <c r="AC26" s="21" t="s">
        <v>287</v>
      </c>
      <c r="AD26" s="23" t="s">
        <v>288</v>
      </c>
      <c r="AE26" s="22" t="s">
        <v>295</v>
      </c>
      <c r="AF26" s="23" t="s">
        <v>296</v>
      </c>
      <c r="AG26" s="23" t="s">
        <v>291</v>
      </c>
      <c r="AH26" t="s">
        <v>415</v>
      </c>
      <c r="AI26" s="18"/>
      <c r="AJ26" s="18"/>
      <c r="AK26" s="18"/>
      <c r="AL26" s="18"/>
    </row>
    <row r="27" spans="1:38" ht="15.75" thickBot="1" x14ac:dyDescent="0.3">
      <c r="A27" s="1"/>
      <c r="B27" s="199" t="str">
        <f>AB32</f>
        <v>Degree of protection</v>
      </c>
      <c r="C27" s="200"/>
      <c r="D27" s="82"/>
      <c r="E27" s="201" t="str">
        <f>IF(I27&lt;&gt;"","IP","")</f>
        <v/>
      </c>
      <c r="F27" s="194"/>
      <c r="G27" s="194"/>
      <c r="H27" s="240"/>
      <c r="I27" s="242"/>
      <c r="J27" s="193" t="str">
        <f>IF(N27&lt;&gt;"","IP","")</f>
        <v/>
      </c>
      <c r="K27" s="194"/>
      <c r="L27" s="194"/>
      <c r="M27" s="240"/>
      <c r="N27" s="242"/>
      <c r="O27" s="193" t="str">
        <f>IF(S27&lt;&gt;"","IP","")</f>
        <v/>
      </c>
      <c r="P27" s="194"/>
      <c r="Q27" s="194"/>
      <c r="R27" s="240"/>
      <c r="S27" s="241"/>
      <c r="T27" s="2"/>
      <c r="U27" s="18"/>
      <c r="V27" s="18"/>
      <c r="W27" s="18"/>
      <c r="X27" s="18"/>
      <c r="Y27" s="18"/>
      <c r="Z27" s="18"/>
      <c r="AA27" s="52" t="str">
        <f>IF($J$1=1,T95,IF($J$1=2,T95,IF($J$1=3,T95,IF($J$1=4,U95,IF($J$1=5,T95,IF($J$1=6,T95,IF(E9="","")))))))</f>
        <v>kg</v>
      </c>
      <c r="AB27" s="18" t="str">
        <f>IF($J$1=1,AC27,IF($J$1=2,AD27,IF($J$1=3,AE27,IF($J$1=4,AF27,IF($J$1=5,AG27,IF($J$1=6,AH27))))))</f>
        <v>continuous</v>
      </c>
      <c r="AC27" s="21" t="s">
        <v>550</v>
      </c>
      <c r="AD27" s="21" t="s">
        <v>289</v>
      </c>
      <c r="AE27" s="22" t="s">
        <v>297</v>
      </c>
      <c r="AF27" s="22" t="s">
        <v>299</v>
      </c>
      <c r="AG27" s="22" t="s">
        <v>300</v>
      </c>
      <c r="AH27" t="s">
        <v>416</v>
      </c>
      <c r="AI27" s="18"/>
      <c r="AJ27" s="18"/>
      <c r="AK27" s="18"/>
      <c r="AL27" s="18"/>
    </row>
    <row r="28" spans="1:38" x14ac:dyDescent="0.25">
      <c r="A28" s="1"/>
      <c r="B28" s="204" t="str">
        <f>AB33</f>
        <v>Max. ambient temperature</v>
      </c>
      <c r="C28" s="205"/>
      <c r="D28" s="83" t="str">
        <f>AA24</f>
        <v>°C</v>
      </c>
      <c r="E28" s="230"/>
      <c r="F28" s="230"/>
      <c r="G28" s="230"/>
      <c r="H28" s="230"/>
      <c r="I28" s="231"/>
      <c r="J28" s="232"/>
      <c r="K28" s="230"/>
      <c r="L28" s="230"/>
      <c r="M28" s="230"/>
      <c r="N28" s="231"/>
      <c r="O28" s="232"/>
      <c r="P28" s="230"/>
      <c r="Q28" s="230"/>
      <c r="R28" s="230"/>
      <c r="S28" s="293"/>
      <c r="T28" s="2"/>
      <c r="U28" s="18"/>
      <c r="V28" s="18"/>
      <c r="W28" s="18"/>
      <c r="X28" s="18"/>
      <c r="Y28" s="18"/>
      <c r="Z28" s="18"/>
      <c r="AA28" s="52" t="str">
        <f>IF($J$1=1,T96,IF($J$1=2,T96,IF($J$1=3,T96,IF($J$1=4,U96,IF($J$1=5,T96,IF($J$1=6,T96))))))</f>
        <v>mm</v>
      </c>
      <c r="AB28" s="18" t="str">
        <f t="shared" si="1"/>
        <v>Material of winding</v>
      </c>
      <c r="AC28" s="21" t="s">
        <v>22</v>
      </c>
      <c r="AD28" s="21" t="s">
        <v>49</v>
      </c>
      <c r="AE28" s="22" t="s">
        <v>77</v>
      </c>
      <c r="AF28" s="21" t="s">
        <v>683</v>
      </c>
      <c r="AG28" s="21" t="s">
        <v>241</v>
      </c>
      <c r="AH28" t="s">
        <v>417</v>
      </c>
      <c r="AI28" s="18"/>
      <c r="AJ28" s="18"/>
      <c r="AK28" s="18"/>
      <c r="AL28" s="18"/>
    </row>
    <row r="29" spans="1:38" ht="15.75" thickBot="1" x14ac:dyDescent="0.3">
      <c r="A29" s="1"/>
      <c r="B29" s="206" t="str">
        <f>AB34</f>
        <v>Max. altitude</v>
      </c>
      <c r="C29" s="207"/>
      <c r="D29" s="85" t="str">
        <f>AA25</f>
        <v>m</v>
      </c>
      <c r="E29" s="224"/>
      <c r="F29" s="224"/>
      <c r="G29" s="224"/>
      <c r="H29" s="224"/>
      <c r="I29" s="225"/>
      <c r="J29" s="226"/>
      <c r="K29" s="224"/>
      <c r="L29" s="224"/>
      <c r="M29" s="224"/>
      <c r="N29" s="225"/>
      <c r="O29" s="226"/>
      <c r="P29" s="224"/>
      <c r="Q29" s="224"/>
      <c r="R29" s="224"/>
      <c r="S29" s="229"/>
      <c r="T29" s="2"/>
      <c r="U29" s="18"/>
      <c r="V29" s="18"/>
      <c r="W29" s="18"/>
      <c r="X29" s="18"/>
      <c r="Y29" s="18"/>
      <c r="Z29" s="18"/>
      <c r="AA29" s="52" t="str">
        <f>IF($J$1=1,T97,IF($J$1=2,T97,IF($J$1=3,T97,IF($J$1=4,U97,IF($J$1=5,T97,IF($J$1=6,T97))))))</f>
        <v>mm</v>
      </c>
      <c r="AB29" s="18" t="str">
        <f t="shared" si="1"/>
        <v>Cooling</v>
      </c>
      <c r="AC29" s="21" t="s">
        <v>10</v>
      </c>
      <c r="AD29" s="21" t="s">
        <v>50</v>
      </c>
      <c r="AE29" s="22" t="s">
        <v>78</v>
      </c>
      <c r="AF29" s="21" t="s">
        <v>174</v>
      </c>
      <c r="AG29" s="21" t="s">
        <v>242</v>
      </c>
      <c r="AH29" t="s">
        <v>418</v>
      </c>
      <c r="AI29" s="18"/>
      <c r="AJ29" s="18"/>
      <c r="AK29" s="18"/>
      <c r="AL29" s="18"/>
    </row>
    <row r="30" spans="1:38" x14ac:dyDescent="0.25">
      <c r="A30" s="1"/>
      <c r="B30" s="283" t="str">
        <f>IF(E9=AB52,AB35,IF(E9=AB53,"",IF(J9=AB52,AB35,IF(J9=AB53,"",IF(O9=AB52,AB35,IF(O9=AB53,"",IF(E9="","")))))))</f>
        <v/>
      </c>
      <c r="C30" s="284"/>
      <c r="D30" s="80"/>
      <c r="E30" s="195"/>
      <c r="F30" s="195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7"/>
      <c r="S30" s="198"/>
      <c r="T30" s="2"/>
      <c r="U30" s="18"/>
      <c r="V30" s="18"/>
      <c r="W30" s="18"/>
      <c r="X30" s="18"/>
      <c r="Y30" s="18"/>
      <c r="Z30" s="18"/>
      <c r="AA30" s="52" t="str">
        <f>IF($J$1=1,T98,IF($J$1=2,T98,IF($J$1=3,T98,IF($J$1=4,U98,IF($J$1=5,T98,IF($J$1=6,T98))))))</f>
        <v>mm</v>
      </c>
      <c r="AB30" s="18" t="str">
        <f>IF($J$1=1,AC30,IF($J$1=2,AD30,IF($J$1=3,AE30,IF($J$1=4,AF30,IF($J$1=5,AG30,IF($J$1=6,AH30))))))</f>
        <v>Winding temperature rise</v>
      </c>
      <c r="AC30" s="21" t="s">
        <v>631</v>
      </c>
      <c r="AD30" s="23" t="s">
        <v>632</v>
      </c>
      <c r="AE30" s="21" t="s">
        <v>633</v>
      </c>
      <c r="AF30" s="24" t="s">
        <v>634</v>
      </c>
      <c r="AG30" s="25" t="s">
        <v>635</v>
      </c>
      <c r="AH30" t="s">
        <v>636</v>
      </c>
      <c r="AI30" s="18"/>
      <c r="AJ30" s="18"/>
      <c r="AK30" s="18"/>
      <c r="AL30" s="18"/>
    </row>
    <row r="31" spans="1:38" x14ac:dyDescent="0.25">
      <c r="A31" s="1"/>
      <c r="B31" s="191" t="str">
        <f>IF(E9=AB52,AB36,IF(E9=AB53,"",IF(J9=AB52,AB36,IF(J9=AB53,"",IF(O9=AB52,AB36,IF(O9=AB53,"",IF(E9="","")))))))</f>
        <v/>
      </c>
      <c r="C31" s="192"/>
      <c r="D31" s="86" t="str">
        <f>IF(E9=AB52,AA27,IF(E9=AB53,"",IF(E9="","")))</f>
        <v/>
      </c>
      <c r="E31" s="214"/>
      <c r="F31" s="214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6"/>
      <c r="S31" s="187"/>
      <c r="T31" s="2"/>
      <c r="U31" s="18"/>
      <c r="V31" s="18"/>
      <c r="W31" s="18"/>
      <c r="X31" s="18"/>
      <c r="Y31" s="18"/>
      <c r="Z31" s="18"/>
      <c r="AA31" s="52" t="str">
        <f>IF($J$1=1,T99,IF($J$1=2,T99,IF($J$1=3,T99,IF($J$1=4,U99,IF($J$1=5,T99,IF($J$1=6,T99))))))</f>
        <v>kg</v>
      </c>
      <c r="AB31" s="18" t="str">
        <f t="shared" ref="AB31" si="4">IF($J$1=1,AC31,IF($J$1=2,AD31,IF($J$1=3,AE31,IF($J$1=4,AF31,IF($J$1=5,AG31,IF($J$1=6,AH31))))))</f>
        <v>Winding / oil temperature rise</v>
      </c>
      <c r="AC31" s="21" t="s">
        <v>303</v>
      </c>
      <c r="AD31" s="23" t="s">
        <v>311</v>
      </c>
      <c r="AE31" s="21" t="s">
        <v>308</v>
      </c>
      <c r="AF31" s="24" t="s">
        <v>309</v>
      </c>
      <c r="AG31" s="25" t="s">
        <v>313</v>
      </c>
      <c r="AH31" t="s">
        <v>419</v>
      </c>
      <c r="AI31" s="18"/>
      <c r="AJ31" s="18"/>
      <c r="AK31" s="18"/>
      <c r="AL31" s="18"/>
    </row>
    <row r="32" spans="1:38" x14ac:dyDescent="0.25">
      <c r="A32" s="1"/>
      <c r="B32" s="202" t="str">
        <f>AB38</f>
        <v>Length</v>
      </c>
      <c r="C32" s="203"/>
      <c r="D32" s="87" t="str">
        <f>AA28</f>
        <v>mm</v>
      </c>
      <c r="E32" s="214"/>
      <c r="F32" s="214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6"/>
      <c r="S32" s="187"/>
      <c r="T32" s="2"/>
      <c r="U32" s="18"/>
      <c r="V32" s="18"/>
      <c r="W32" s="18"/>
      <c r="X32" s="18"/>
      <c r="Y32" s="18"/>
      <c r="Z32" s="18"/>
      <c r="AA32" s="18"/>
      <c r="AB32" s="18" t="str">
        <f>IF($J$1=1,AC32,IF($J$1=2,AD32,IF($J$1=3,AE32,IF($J$1=4,AF32,IF($J$1=5,AG32,IF($J$1=6,AH32))))))</f>
        <v>Degree of protection</v>
      </c>
      <c r="AC32" s="21" t="s">
        <v>11</v>
      </c>
      <c r="AD32" s="21" t="s">
        <v>51</v>
      </c>
      <c r="AE32" s="21" t="s">
        <v>79</v>
      </c>
      <c r="AF32" s="22" t="s">
        <v>175</v>
      </c>
      <c r="AG32" s="21" t="s">
        <v>243</v>
      </c>
      <c r="AH32" t="s">
        <v>420</v>
      </c>
      <c r="AI32" s="18"/>
      <c r="AJ32" s="18"/>
      <c r="AK32" s="18"/>
      <c r="AL32" s="18"/>
    </row>
    <row r="33" spans="1:38" x14ac:dyDescent="0.25">
      <c r="A33" s="1"/>
      <c r="B33" s="202" t="str">
        <f>AB39</f>
        <v>Width</v>
      </c>
      <c r="C33" s="203"/>
      <c r="D33" s="87" t="str">
        <f>AA29</f>
        <v>mm</v>
      </c>
      <c r="E33" s="214"/>
      <c r="F33" s="214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6"/>
      <c r="S33" s="187"/>
      <c r="T33" s="2"/>
      <c r="U33" s="18"/>
      <c r="V33" s="18"/>
      <c r="W33" s="18"/>
      <c r="X33" s="18"/>
      <c r="Y33" s="18"/>
      <c r="Z33" s="18"/>
      <c r="AA33" s="18"/>
      <c r="AB33" s="18" t="str">
        <f>IF($J$1=1,AC33,IF($J$1=2,AD33,IF($J$1=3,AE33,IF($J$1=4,AF33,IF($J$1=5,AG33,IF($J$1=6,AH33))))))</f>
        <v>Max. ambient temperature</v>
      </c>
      <c r="AC33" s="21" t="s">
        <v>12</v>
      </c>
      <c r="AD33" s="21" t="s">
        <v>52</v>
      </c>
      <c r="AE33" s="21" t="s">
        <v>80</v>
      </c>
      <c r="AF33" s="21" t="s">
        <v>204</v>
      </c>
      <c r="AG33" s="21" t="s">
        <v>244</v>
      </c>
      <c r="AH33" t="s">
        <v>421</v>
      </c>
      <c r="AI33" s="18"/>
      <c r="AJ33" s="18"/>
      <c r="AK33" s="18"/>
      <c r="AL33" s="18"/>
    </row>
    <row r="34" spans="1:38" x14ac:dyDescent="0.25">
      <c r="A34" s="1"/>
      <c r="B34" s="202" t="str">
        <f>AB40</f>
        <v>Heigth</v>
      </c>
      <c r="C34" s="203"/>
      <c r="D34" s="87" t="str">
        <f>AA30</f>
        <v>mm</v>
      </c>
      <c r="E34" s="214"/>
      <c r="F34" s="214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6"/>
      <c r="S34" s="187"/>
      <c r="T34" s="2"/>
      <c r="U34" s="18"/>
      <c r="V34" s="18"/>
      <c r="W34" s="18"/>
      <c r="X34" s="18"/>
      <c r="Y34" s="18"/>
      <c r="Z34" s="18"/>
      <c r="AA34" s="18" t="s">
        <v>34</v>
      </c>
      <c r="AB34" s="18" t="str">
        <f>IF($J$1=1,AC34,IF($J$1=2,AD34,IF($J$1=3,AE34,IF($J$1=4,AF34,IF($J$1=5,AG34,IF($J$1=6,AH34))))))</f>
        <v>Max. altitude</v>
      </c>
      <c r="AC34" s="21" t="s">
        <v>13</v>
      </c>
      <c r="AD34" s="21" t="s">
        <v>53</v>
      </c>
      <c r="AE34" s="21" t="s">
        <v>81</v>
      </c>
      <c r="AF34" s="21" t="s">
        <v>205</v>
      </c>
      <c r="AG34" s="21" t="s">
        <v>245</v>
      </c>
      <c r="AH34" t="s">
        <v>422</v>
      </c>
      <c r="AI34" s="18"/>
      <c r="AJ34" s="18"/>
      <c r="AK34" s="18"/>
      <c r="AL34" s="18"/>
    </row>
    <row r="35" spans="1:38" ht="15" customHeight="1" thickBot="1" x14ac:dyDescent="0.3">
      <c r="A35" s="1"/>
      <c r="B35" s="285" t="str">
        <f>AB41</f>
        <v>Total weight</v>
      </c>
      <c r="C35" s="286"/>
      <c r="D35" s="82" t="str">
        <f>AA31</f>
        <v>kg</v>
      </c>
      <c r="E35" s="190"/>
      <c r="F35" s="190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8"/>
      <c r="S35" s="189"/>
      <c r="T35" s="2"/>
      <c r="U35" s="18"/>
      <c r="V35" s="18"/>
      <c r="W35" s="18"/>
      <c r="X35" s="18"/>
      <c r="Y35" s="18"/>
      <c r="Z35" s="18"/>
      <c r="AA35" s="18" t="s">
        <v>35</v>
      </c>
      <c r="AB35" s="18" t="str">
        <f>IF($J$1=1,AC35,IF($J$1=2,AD35,IF($J$1=3,AE35,IF($J$1=4,AF35,IF($J$1=5,AG35,IF($J$1=6,AH35))))))</f>
        <v>Oil</v>
      </c>
      <c r="AC35" s="21" t="s">
        <v>56</v>
      </c>
      <c r="AD35" s="21" t="s">
        <v>54</v>
      </c>
      <c r="AE35" s="21" t="s">
        <v>82</v>
      </c>
      <c r="AF35" s="21" t="s">
        <v>176</v>
      </c>
      <c r="AG35" s="21" t="s">
        <v>246</v>
      </c>
      <c r="AH35" t="s">
        <v>423</v>
      </c>
      <c r="AI35" s="18"/>
      <c r="AJ35" s="18"/>
      <c r="AK35" s="18"/>
      <c r="AL35" s="18"/>
    </row>
    <row r="36" spans="1:38" ht="15.75" thickBot="1" x14ac:dyDescent="0.3">
      <c r="A36" s="1"/>
      <c r="B36" s="182"/>
      <c r="C36" s="183"/>
      <c r="D36" s="98"/>
      <c r="E36" s="233" t="str">
        <f>AB90</f>
        <v xml:space="preserve">The above mentioned dimensions and weight are indicative. </v>
      </c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5"/>
      <c r="T36" s="2"/>
      <c r="U36" s="18"/>
      <c r="V36" s="18"/>
      <c r="W36" s="18"/>
      <c r="X36" s="18"/>
      <c r="Y36" s="18"/>
      <c r="Z36" s="18"/>
      <c r="AA36" s="18" t="s">
        <v>36</v>
      </c>
      <c r="AB36" s="18" t="str">
        <f>IF($J$1=1,AC36,IF($J$1=2,AD36,IF($J$1=3,AE36,IF($J$1=4,AF36,IF($J$1=5,AG36,IF($J$1=6,AH36))))))</f>
        <v>Weight of oil</v>
      </c>
      <c r="AC36" s="21" t="s">
        <v>17</v>
      </c>
      <c r="AD36" s="21" t="s">
        <v>55</v>
      </c>
      <c r="AE36" s="21" t="s">
        <v>83</v>
      </c>
      <c r="AF36" s="21" t="s">
        <v>177</v>
      </c>
      <c r="AG36" s="21" t="s">
        <v>247</v>
      </c>
      <c r="AH36" t="s">
        <v>424</v>
      </c>
      <c r="AI36" s="18"/>
      <c r="AJ36" s="18"/>
      <c r="AK36" s="18"/>
      <c r="AL36" s="18"/>
    </row>
    <row r="37" spans="1:38" ht="15" customHeight="1" x14ac:dyDescent="0.25">
      <c r="A37" s="1"/>
      <c r="B37" s="287" t="str">
        <f>AB42</f>
        <v>Accessories</v>
      </c>
      <c r="C37" s="288"/>
      <c r="D37" s="83">
        <v>1</v>
      </c>
      <c r="E37" s="217"/>
      <c r="F37" s="217"/>
      <c r="G37" s="217"/>
      <c r="H37" s="217"/>
      <c r="I37" s="219"/>
      <c r="J37" s="216"/>
      <c r="K37" s="217"/>
      <c r="L37" s="217"/>
      <c r="M37" s="217"/>
      <c r="N37" s="219"/>
      <c r="O37" s="216"/>
      <c r="P37" s="217"/>
      <c r="Q37" s="217"/>
      <c r="R37" s="217"/>
      <c r="S37" s="218"/>
      <c r="T37" s="2"/>
      <c r="U37" s="18"/>
      <c r="V37" s="18"/>
      <c r="W37" s="18"/>
      <c r="X37" s="18"/>
      <c r="Y37" s="18"/>
      <c r="Z37" s="18"/>
      <c r="AA37" s="18" t="s">
        <v>37</v>
      </c>
      <c r="AB37" s="18"/>
      <c r="AC37" s="21"/>
      <c r="AD37" s="21"/>
      <c r="AE37" s="21"/>
      <c r="AF37" s="21"/>
      <c r="AG37" s="21"/>
      <c r="AH37"/>
      <c r="AI37" s="18"/>
      <c r="AJ37" s="18"/>
      <c r="AK37" s="18"/>
      <c r="AL37" s="18"/>
    </row>
    <row r="38" spans="1:38" x14ac:dyDescent="0.25">
      <c r="A38" s="1"/>
      <c r="B38" s="289"/>
      <c r="C38" s="290"/>
      <c r="D38" s="81">
        <v>2</v>
      </c>
      <c r="E38" s="217"/>
      <c r="F38" s="217"/>
      <c r="G38" s="217"/>
      <c r="H38" s="217"/>
      <c r="I38" s="219"/>
      <c r="J38" s="216"/>
      <c r="K38" s="217"/>
      <c r="L38" s="217"/>
      <c r="M38" s="217"/>
      <c r="N38" s="219"/>
      <c r="O38" s="216"/>
      <c r="P38" s="217"/>
      <c r="Q38" s="217"/>
      <c r="R38" s="217"/>
      <c r="S38" s="218"/>
      <c r="T38" s="2"/>
      <c r="U38" s="18"/>
      <c r="V38" s="18"/>
      <c r="W38" s="18"/>
      <c r="X38" s="18"/>
      <c r="Y38" s="18"/>
      <c r="Z38" s="18"/>
      <c r="AA38" s="18" t="s">
        <v>225</v>
      </c>
      <c r="AB38" s="18" t="str">
        <f t="shared" ref="AB38:AB60" si="5">IF($J$1=1,AC38,IF($J$1=2,AD38,IF($J$1=3,AE38,IF($J$1=4,AF38,IF($J$1=5,AG38,IF($J$1=6,AH38))))))</f>
        <v>Length</v>
      </c>
      <c r="AC38" s="21" t="s">
        <v>18</v>
      </c>
      <c r="AD38" s="21" t="s">
        <v>57</v>
      </c>
      <c r="AE38" s="21" t="s">
        <v>84</v>
      </c>
      <c r="AF38" s="21" t="s">
        <v>178</v>
      </c>
      <c r="AG38" s="21" t="s">
        <v>248</v>
      </c>
      <c r="AH38" t="s">
        <v>425</v>
      </c>
      <c r="AI38" s="18"/>
      <c r="AJ38" s="18"/>
      <c r="AK38" s="18"/>
      <c r="AL38" s="18"/>
    </row>
    <row r="39" spans="1:38" x14ac:dyDescent="0.25">
      <c r="A39" s="1"/>
      <c r="B39" s="289"/>
      <c r="C39" s="290"/>
      <c r="D39" s="81">
        <v>3</v>
      </c>
      <c r="E39" s="217"/>
      <c r="F39" s="217"/>
      <c r="G39" s="217"/>
      <c r="H39" s="217"/>
      <c r="I39" s="219"/>
      <c r="J39" s="216"/>
      <c r="K39" s="217"/>
      <c r="L39" s="217"/>
      <c r="M39" s="217"/>
      <c r="N39" s="219"/>
      <c r="O39" s="216"/>
      <c r="P39" s="217"/>
      <c r="Q39" s="217"/>
      <c r="R39" s="217"/>
      <c r="S39" s="218"/>
      <c r="T39" s="2"/>
      <c r="U39" s="18"/>
      <c r="V39" s="18"/>
      <c r="W39" s="18"/>
      <c r="X39" s="18"/>
      <c r="Y39" s="18"/>
      <c r="Z39" s="18"/>
      <c r="AA39" s="18" t="s">
        <v>398</v>
      </c>
      <c r="AB39" s="18" t="str">
        <f t="shared" si="5"/>
        <v>Width</v>
      </c>
      <c r="AC39" s="21" t="s">
        <v>19</v>
      </c>
      <c r="AD39" s="21" t="s">
        <v>58</v>
      </c>
      <c r="AE39" s="21" t="s">
        <v>85</v>
      </c>
      <c r="AF39" s="21" t="s">
        <v>179</v>
      </c>
      <c r="AG39" s="21" t="s">
        <v>249</v>
      </c>
      <c r="AH39" t="s">
        <v>426</v>
      </c>
      <c r="AI39" s="18"/>
      <c r="AJ39" s="18"/>
      <c r="AK39" s="18"/>
      <c r="AL39" s="18"/>
    </row>
    <row r="40" spans="1:38" x14ac:dyDescent="0.25">
      <c r="A40" s="1"/>
      <c r="B40" s="289"/>
      <c r="C40" s="290"/>
      <c r="D40" s="81">
        <v>4</v>
      </c>
      <c r="E40" s="217"/>
      <c r="F40" s="217"/>
      <c r="G40" s="217"/>
      <c r="H40" s="217"/>
      <c r="I40" s="219"/>
      <c r="J40" s="216"/>
      <c r="K40" s="217"/>
      <c r="L40" s="217"/>
      <c r="M40" s="217"/>
      <c r="N40" s="219"/>
      <c r="O40" s="216"/>
      <c r="P40" s="217"/>
      <c r="Q40" s="217"/>
      <c r="R40" s="217"/>
      <c r="S40" s="218"/>
      <c r="T40" s="2"/>
      <c r="U40" s="18"/>
      <c r="V40" s="18"/>
      <c r="W40" s="18"/>
      <c r="X40" s="18"/>
      <c r="Y40" s="18"/>
      <c r="Z40" s="18"/>
      <c r="AA40" s="18"/>
      <c r="AB40" s="18" t="str">
        <f t="shared" si="5"/>
        <v>Heigth</v>
      </c>
      <c r="AC40" s="21" t="s">
        <v>20</v>
      </c>
      <c r="AD40" s="21" t="s">
        <v>59</v>
      </c>
      <c r="AE40" s="21" t="s">
        <v>86</v>
      </c>
      <c r="AF40" s="21" t="s">
        <v>180</v>
      </c>
      <c r="AG40" s="21" t="s">
        <v>250</v>
      </c>
      <c r="AH40" t="s">
        <v>427</v>
      </c>
      <c r="AI40" s="18"/>
      <c r="AJ40" s="18"/>
      <c r="AK40" s="18"/>
      <c r="AL40" s="18"/>
    </row>
    <row r="41" spans="1:38" x14ac:dyDescent="0.25">
      <c r="A41" s="1"/>
      <c r="B41" s="289"/>
      <c r="C41" s="290"/>
      <c r="D41" s="81">
        <v>5</v>
      </c>
      <c r="E41" s="217"/>
      <c r="F41" s="217"/>
      <c r="G41" s="217"/>
      <c r="H41" s="217"/>
      <c r="I41" s="219"/>
      <c r="J41" s="216"/>
      <c r="K41" s="217"/>
      <c r="L41" s="217"/>
      <c r="M41" s="217"/>
      <c r="N41" s="219"/>
      <c r="O41" s="216"/>
      <c r="P41" s="217"/>
      <c r="Q41" s="217"/>
      <c r="R41" s="217"/>
      <c r="S41" s="218"/>
      <c r="T41" s="2"/>
      <c r="U41" s="18"/>
      <c r="V41" s="18"/>
      <c r="W41" s="18"/>
      <c r="X41" s="18"/>
      <c r="Y41" s="18"/>
      <c r="Z41" s="18"/>
      <c r="AA41" s="18"/>
      <c r="AB41" s="18" t="str">
        <f t="shared" si="5"/>
        <v>Total weight</v>
      </c>
      <c r="AC41" s="21" t="s">
        <v>21</v>
      </c>
      <c r="AD41" s="21" t="s">
        <v>60</v>
      </c>
      <c r="AE41" s="21" t="s">
        <v>87</v>
      </c>
      <c r="AF41" s="21" t="s">
        <v>181</v>
      </c>
      <c r="AG41" s="21" t="s">
        <v>251</v>
      </c>
      <c r="AH41" t="s">
        <v>428</v>
      </c>
      <c r="AI41" s="18"/>
      <c r="AJ41" s="18"/>
      <c r="AK41" s="18"/>
      <c r="AL41" s="18"/>
    </row>
    <row r="42" spans="1:38" ht="15.75" thickBot="1" x14ac:dyDescent="0.3">
      <c r="A42" s="1"/>
      <c r="B42" s="291"/>
      <c r="C42" s="292"/>
      <c r="D42" s="82">
        <v>6</v>
      </c>
      <c r="E42" s="217"/>
      <c r="F42" s="217"/>
      <c r="G42" s="217"/>
      <c r="H42" s="217"/>
      <c r="I42" s="219"/>
      <c r="J42" s="216"/>
      <c r="K42" s="217"/>
      <c r="L42" s="217"/>
      <c r="M42" s="217"/>
      <c r="N42" s="219"/>
      <c r="O42" s="216"/>
      <c r="P42" s="217"/>
      <c r="Q42" s="217"/>
      <c r="R42" s="217"/>
      <c r="S42" s="218"/>
      <c r="T42" s="2"/>
      <c r="U42" s="18"/>
      <c r="V42" s="18"/>
      <c r="W42" s="18"/>
      <c r="X42" s="18"/>
      <c r="Y42" s="18"/>
      <c r="Z42" s="18"/>
      <c r="AA42" s="18"/>
      <c r="AB42" s="18" t="str">
        <f t="shared" si="5"/>
        <v>Accessories</v>
      </c>
      <c r="AC42" s="21" t="s">
        <v>32</v>
      </c>
      <c r="AD42" s="21" t="s">
        <v>61</v>
      </c>
      <c r="AE42" s="21" t="s">
        <v>88</v>
      </c>
      <c r="AF42" s="21" t="s">
        <v>182</v>
      </c>
      <c r="AG42" s="21" t="s">
        <v>252</v>
      </c>
      <c r="AH42" t="s">
        <v>429</v>
      </c>
      <c r="AI42" s="18"/>
      <c r="AJ42" s="18"/>
      <c r="AK42" s="18"/>
      <c r="AL42" s="18"/>
    </row>
    <row r="43" spans="1:38" s="26" customFormat="1" ht="15.75" customHeight="1" x14ac:dyDescent="0.25">
      <c r="A43" s="14"/>
      <c r="B43" s="149" t="str">
        <f>AB44</f>
        <v>Note</v>
      </c>
      <c r="C43" s="150"/>
      <c r="D43" s="101">
        <v>1</v>
      </c>
      <c r="E43" s="297"/>
      <c r="F43" s="297"/>
      <c r="G43" s="297"/>
      <c r="H43" s="297"/>
      <c r="I43" s="298"/>
      <c r="J43" s="160"/>
      <c r="K43" s="161"/>
      <c r="L43" s="161"/>
      <c r="M43" s="161"/>
      <c r="N43" s="299"/>
      <c r="O43" s="160"/>
      <c r="P43" s="161"/>
      <c r="Q43" s="161"/>
      <c r="R43" s="161"/>
      <c r="S43" s="162"/>
      <c r="T43" s="2"/>
      <c r="U43" s="18"/>
      <c r="V43" s="18"/>
      <c r="W43" s="18"/>
      <c r="X43" s="18"/>
      <c r="Y43" s="18"/>
      <c r="Z43" s="18"/>
      <c r="AA43" s="18"/>
      <c r="AB43" s="18" t="str">
        <f t="shared" si="5"/>
        <v>HV/LV</v>
      </c>
      <c r="AC43" s="21" t="s">
        <v>63</v>
      </c>
      <c r="AD43" s="21" t="s">
        <v>64</v>
      </c>
      <c r="AE43" s="21" t="s">
        <v>65</v>
      </c>
      <c r="AF43" s="21" t="s">
        <v>183</v>
      </c>
      <c r="AG43" s="21" t="s">
        <v>253</v>
      </c>
      <c r="AH43" t="s">
        <v>430</v>
      </c>
      <c r="AI43" s="18"/>
      <c r="AJ43" s="18"/>
      <c r="AK43" s="18"/>
      <c r="AL43" s="18"/>
    </row>
    <row r="44" spans="1:38" s="26" customFormat="1" x14ac:dyDescent="0.25">
      <c r="A44" s="14"/>
      <c r="B44" s="151"/>
      <c r="C44" s="152"/>
      <c r="D44" s="86">
        <v>2</v>
      </c>
      <c r="E44" s="155"/>
      <c r="F44" s="155"/>
      <c r="G44" s="156"/>
      <c r="H44" s="156"/>
      <c r="I44" s="157"/>
      <c r="J44" s="166"/>
      <c r="K44" s="155"/>
      <c r="L44" s="156"/>
      <c r="M44" s="156"/>
      <c r="N44" s="157"/>
      <c r="O44" s="166"/>
      <c r="P44" s="155"/>
      <c r="Q44" s="156"/>
      <c r="R44" s="156"/>
      <c r="S44" s="167"/>
      <c r="T44" s="2"/>
      <c r="U44" s="18"/>
      <c r="V44" s="18"/>
      <c r="W44" s="18"/>
      <c r="X44" s="18"/>
      <c r="Y44" s="18"/>
      <c r="Z44" s="18"/>
      <c r="AA44" s="18"/>
      <c r="AB44" s="18" t="str">
        <f t="shared" si="5"/>
        <v>Note</v>
      </c>
      <c r="AC44" s="21" t="s">
        <v>129</v>
      </c>
      <c r="AD44" s="21" t="s">
        <v>136</v>
      </c>
      <c r="AE44" s="21" t="s">
        <v>137</v>
      </c>
      <c r="AF44" s="21" t="s">
        <v>184</v>
      </c>
      <c r="AG44" s="21" t="s">
        <v>254</v>
      </c>
      <c r="AH44" t="s">
        <v>431</v>
      </c>
      <c r="AI44" s="18"/>
      <c r="AJ44" s="18"/>
      <c r="AK44" s="18"/>
      <c r="AL44" s="18"/>
    </row>
    <row r="45" spans="1:38" s="26" customFormat="1" ht="15.75" thickBot="1" x14ac:dyDescent="0.3">
      <c r="A45" s="14"/>
      <c r="B45" s="153"/>
      <c r="C45" s="154"/>
      <c r="D45" s="102">
        <v>3</v>
      </c>
      <c r="E45" s="169"/>
      <c r="F45" s="169"/>
      <c r="G45" s="170"/>
      <c r="H45" s="170"/>
      <c r="I45" s="296"/>
      <c r="J45" s="168"/>
      <c r="K45" s="169"/>
      <c r="L45" s="170"/>
      <c r="M45" s="170"/>
      <c r="N45" s="296"/>
      <c r="O45" s="168"/>
      <c r="P45" s="169"/>
      <c r="Q45" s="170"/>
      <c r="R45" s="170"/>
      <c r="S45" s="171"/>
      <c r="T45" s="2"/>
      <c r="U45" s="18"/>
      <c r="V45" s="18"/>
      <c r="W45" s="18"/>
      <c r="X45" s="18"/>
      <c r="Y45" s="18"/>
      <c r="Z45" s="18"/>
      <c r="AA45" s="18"/>
      <c r="AB45" s="18" t="str">
        <f t="shared" si="5"/>
        <v>Elaborated by</v>
      </c>
      <c r="AC45" s="21" t="s">
        <v>207</v>
      </c>
      <c r="AD45" s="21" t="s">
        <v>208</v>
      </c>
      <c r="AE45" s="21" t="s">
        <v>209</v>
      </c>
      <c r="AF45" s="21" t="s">
        <v>213</v>
      </c>
      <c r="AG45" s="21" t="s">
        <v>255</v>
      </c>
      <c r="AH45" t="s">
        <v>432</v>
      </c>
      <c r="AI45" s="18"/>
      <c r="AJ45" s="18"/>
      <c r="AK45" s="18"/>
      <c r="AL45" s="18"/>
    </row>
    <row r="46" spans="1:38" s="26" customFormat="1" ht="14.45" customHeight="1" x14ac:dyDescent="0.25">
      <c r="A46" s="14"/>
      <c r="B46" s="158"/>
      <c r="C46" s="159"/>
      <c r="D46" s="111"/>
      <c r="E46" s="302"/>
      <c r="F46" s="303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5"/>
      <c r="S46" s="306"/>
      <c r="T46" s="2"/>
      <c r="U46" s="18"/>
      <c r="V46" s="18"/>
      <c r="W46" s="18"/>
      <c r="X46" s="18"/>
      <c r="Y46" s="18"/>
      <c r="Z46" s="18"/>
      <c r="AA46" s="18"/>
      <c r="AB46" s="18" t="str">
        <f t="shared" si="5"/>
        <v>Approved by</v>
      </c>
      <c r="AC46" s="21" t="s">
        <v>212</v>
      </c>
      <c r="AD46" s="21" t="s">
        <v>211</v>
      </c>
      <c r="AE46" s="21" t="s">
        <v>210</v>
      </c>
      <c r="AF46" s="21" t="s">
        <v>214</v>
      </c>
      <c r="AG46" s="21" t="s">
        <v>256</v>
      </c>
      <c r="AH46" t="s">
        <v>433</v>
      </c>
      <c r="AI46" s="18"/>
      <c r="AJ46" s="18"/>
      <c r="AK46" s="18"/>
      <c r="AL46" s="18"/>
    </row>
    <row r="47" spans="1:38" s="26" customFormat="1" x14ac:dyDescent="0.25">
      <c r="A47" s="14"/>
      <c r="B47" s="176"/>
      <c r="C47" s="177"/>
      <c r="D47" s="112"/>
      <c r="E47" s="300"/>
      <c r="F47" s="301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4"/>
      <c r="S47" s="165"/>
      <c r="T47" s="2"/>
      <c r="U47" s="18"/>
      <c r="V47" s="18"/>
      <c r="W47" s="18"/>
      <c r="X47" s="18"/>
      <c r="Y47" s="18"/>
      <c r="Z47" s="18"/>
      <c r="AA47" s="18"/>
      <c r="AB47" s="18" t="str">
        <f t="shared" si="5"/>
        <v>Item 1</v>
      </c>
      <c r="AC47" s="21" t="s">
        <v>350</v>
      </c>
      <c r="AD47" s="21" t="s">
        <v>353</v>
      </c>
      <c r="AE47" s="21" t="s">
        <v>356</v>
      </c>
      <c r="AF47" s="21" t="s">
        <v>359</v>
      </c>
      <c r="AG47" s="21" t="s">
        <v>362</v>
      </c>
      <c r="AH47" t="s">
        <v>434</v>
      </c>
      <c r="AI47" s="18"/>
      <c r="AJ47" s="18"/>
      <c r="AK47" s="18"/>
      <c r="AL47" s="18"/>
    </row>
    <row r="48" spans="1:38" s="26" customFormat="1" x14ac:dyDescent="0.25">
      <c r="A48" s="14"/>
      <c r="B48" s="176"/>
      <c r="C48" s="177"/>
      <c r="D48" s="113"/>
      <c r="E48" s="300"/>
      <c r="F48" s="301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4"/>
      <c r="S48" s="165"/>
      <c r="T48" s="2"/>
      <c r="U48" s="18"/>
      <c r="V48" s="18"/>
      <c r="W48" s="18"/>
      <c r="X48" s="18"/>
      <c r="Y48" s="18"/>
      <c r="Z48" s="18"/>
      <c r="AA48" s="18"/>
      <c r="AB48" s="18" t="str">
        <f t="shared" si="5"/>
        <v>The producer commits himself to fulfil  required electric parameters of the transformer at connecting terminals, unless mutually agreed otherwise with the customer.</v>
      </c>
      <c r="AC48" s="27" t="s">
        <v>370</v>
      </c>
      <c r="AD48" s="28" t="s">
        <v>374</v>
      </c>
      <c r="AE48" s="27" t="s">
        <v>377</v>
      </c>
      <c r="AF48" s="27" t="s">
        <v>372</v>
      </c>
      <c r="AG48" s="27" t="s">
        <v>369</v>
      </c>
      <c r="AH48" t="s">
        <v>435</v>
      </c>
      <c r="AI48" s="18"/>
      <c r="AJ48" s="18"/>
      <c r="AK48" s="18"/>
      <c r="AL48" s="18"/>
    </row>
    <row r="49" spans="1:39" s="26" customFormat="1" x14ac:dyDescent="0.25">
      <c r="A49" s="14"/>
      <c r="B49" s="176"/>
      <c r="C49" s="177"/>
      <c r="D49" s="114"/>
      <c r="E49" s="300"/>
      <c r="F49" s="301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4"/>
      <c r="S49" s="165"/>
      <c r="T49" s="2"/>
      <c r="U49" s="18"/>
      <c r="V49" s="18"/>
      <c r="W49" s="18"/>
      <c r="X49" s="18"/>
      <c r="Y49" s="18"/>
      <c r="Z49" s="18"/>
      <c r="AA49" s="18"/>
      <c r="AB49" s="18" t="str">
        <f t="shared" si="5"/>
        <v>The producer delivers transformer according to the specified delivery parity with no additional services, unless mutually agreed otherwise with the customer.</v>
      </c>
      <c r="AC49" s="27" t="s">
        <v>371</v>
      </c>
      <c r="AD49" s="28" t="s">
        <v>375</v>
      </c>
      <c r="AE49" s="27" t="s">
        <v>376</v>
      </c>
      <c r="AF49" s="27" t="s">
        <v>373</v>
      </c>
      <c r="AG49" s="27" t="s">
        <v>378</v>
      </c>
      <c r="AH49" t="s">
        <v>436</v>
      </c>
      <c r="AI49" s="18"/>
      <c r="AJ49" s="18"/>
      <c r="AK49" s="18"/>
      <c r="AL49" s="18"/>
    </row>
    <row r="50" spans="1:39" s="26" customFormat="1" ht="14.45" customHeight="1" x14ac:dyDescent="0.25">
      <c r="A50" s="14"/>
      <c r="B50" s="176"/>
      <c r="C50" s="177"/>
      <c r="D50" s="114"/>
      <c r="E50" s="300"/>
      <c r="F50" s="301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4"/>
      <c r="S50" s="165"/>
      <c r="T50" s="2"/>
      <c r="U50" s="18"/>
      <c r="V50" s="18"/>
      <c r="W50" s="18"/>
      <c r="X50" s="18"/>
      <c r="Y50" s="18"/>
      <c r="Z50" s="18"/>
      <c r="AA50" s="18"/>
      <c r="AB50" s="18" t="str">
        <f t="shared" si="5"/>
        <v>Item 2</v>
      </c>
      <c r="AC50" s="21" t="s">
        <v>351</v>
      </c>
      <c r="AD50" s="21" t="s">
        <v>354</v>
      </c>
      <c r="AE50" s="21" t="s">
        <v>357</v>
      </c>
      <c r="AF50" s="21" t="s">
        <v>360</v>
      </c>
      <c r="AG50" s="21" t="s">
        <v>363</v>
      </c>
      <c r="AH50" t="s">
        <v>437</v>
      </c>
      <c r="AI50" s="18"/>
      <c r="AJ50" s="18"/>
      <c r="AK50" s="18"/>
      <c r="AL50" s="18"/>
    </row>
    <row r="51" spans="1:39" s="26" customFormat="1" ht="14.45" customHeight="1" x14ac:dyDescent="0.25">
      <c r="A51" s="14"/>
      <c r="B51" s="176"/>
      <c r="C51" s="177"/>
      <c r="D51" s="114"/>
      <c r="E51" s="300"/>
      <c r="F51" s="301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4"/>
      <c r="S51" s="165"/>
      <c r="T51" s="2"/>
      <c r="U51" s="18"/>
      <c r="V51" s="18"/>
      <c r="W51" s="18"/>
      <c r="X51" s="18"/>
      <c r="Y51" s="18"/>
      <c r="Z51" s="18"/>
      <c r="AA51" s="18"/>
      <c r="AB51" s="18" t="str">
        <f t="shared" si="5"/>
        <v>Item 3</v>
      </c>
      <c r="AC51" s="21" t="s">
        <v>352</v>
      </c>
      <c r="AD51" s="21" t="s">
        <v>355</v>
      </c>
      <c r="AE51" s="21" t="s">
        <v>358</v>
      </c>
      <c r="AF51" s="21" t="s">
        <v>361</v>
      </c>
      <c r="AG51" s="21" t="s">
        <v>364</v>
      </c>
      <c r="AH51" t="s">
        <v>438</v>
      </c>
      <c r="AI51" s="18"/>
      <c r="AJ51" s="18"/>
      <c r="AK51" s="18"/>
      <c r="AL51" s="18"/>
    </row>
    <row r="52" spans="1:39" s="26" customFormat="1" ht="15.75" thickBot="1" x14ac:dyDescent="0.3">
      <c r="A52" s="14"/>
      <c r="B52" s="174"/>
      <c r="C52" s="175"/>
      <c r="D52" s="115"/>
      <c r="E52" s="321"/>
      <c r="F52" s="322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27"/>
      <c r="S52" s="328"/>
      <c r="T52" s="2"/>
      <c r="U52" s="18"/>
      <c r="V52" s="18"/>
      <c r="W52" s="18"/>
      <c r="X52" s="18"/>
      <c r="Y52" s="18"/>
      <c r="Z52" s="18"/>
      <c r="AA52" s="18"/>
      <c r="AB52" s="18" t="str">
        <f t="shared" si="5"/>
        <v>oil</v>
      </c>
      <c r="AC52" s="21" t="s">
        <v>90</v>
      </c>
      <c r="AD52" s="21" t="s">
        <v>91</v>
      </c>
      <c r="AE52" s="21" t="s">
        <v>92</v>
      </c>
      <c r="AF52" s="21" t="s">
        <v>185</v>
      </c>
      <c r="AG52" s="21" t="s">
        <v>257</v>
      </c>
      <c r="AH52" t="s">
        <v>439</v>
      </c>
      <c r="AI52" s="18"/>
      <c r="AJ52" s="18"/>
      <c r="AK52" s="18"/>
      <c r="AL52" s="18"/>
    </row>
    <row r="53" spans="1:39" s="26" customFormat="1" ht="15.75" thickBot="1" x14ac:dyDescent="0.3">
      <c r="A53" s="14"/>
      <c r="B53" s="116" t="str">
        <f>B123</f>
        <v>For orders received not later than</v>
      </c>
      <c r="C53" s="309"/>
      <c r="D53" s="310"/>
      <c r="E53" s="95"/>
      <c r="F53" s="95"/>
      <c r="G53" s="96"/>
      <c r="H53" s="97"/>
      <c r="I53" s="97" t="str">
        <f>B124</f>
        <v>The goods will be produced EXW within</v>
      </c>
      <c r="J53" s="97"/>
      <c r="K53" s="97"/>
      <c r="L53" s="97"/>
      <c r="M53" s="97"/>
      <c r="N53" s="97"/>
      <c r="O53" s="320"/>
      <c r="P53" s="320"/>
      <c r="Q53" s="172" t="str">
        <f>B125</f>
        <v>weeks</v>
      </c>
      <c r="R53" s="172"/>
      <c r="S53" s="173"/>
      <c r="T53" s="2"/>
      <c r="U53" s="18"/>
      <c r="V53" s="18"/>
      <c r="W53" s="18"/>
      <c r="X53" s="18"/>
      <c r="Y53" s="18"/>
      <c r="Z53" s="18"/>
      <c r="AA53" s="18"/>
      <c r="AB53" s="18" t="str">
        <f t="shared" si="5"/>
        <v>dry</v>
      </c>
      <c r="AC53" s="21" t="s">
        <v>93</v>
      </c>
      <c r="AD53" s="21" t="s">
        <v>94</v>
      </c>
      <c r="AE53" s="21" t="s">
        <v>95</v>
      </c>
      <c r="AF53" s="21" t="s">
        <v>186</v>
      </c>
      <c r="AG53" s="21" t="s">
        <v>258</v>
      </c>
      <c r="AH53" t="s">
        <v>440</v>
      </c>
      <c r="AI53" s="18"/>
      <c r="AJ53" s="18"/>
      <c r="AK53" s="18"/>
      <c r="AL53" s="18"/>
    </row>
    <row r="54" spans="1:39" s="26" customFormat="1" x14ac:dyDescent="0.25">
      <c r="A54" s="14"/>
      <c r="B54" s="311" t="str">
        <f>IF(H21=B75,AB64,IF(H21=B76,AB63))</f>
        <v>Tolerances acc. IEC 60076-1</v>
      </c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4"/>
      <c r="T54" s="2"/>
      <c r="U54" s="18"/>
      <c r="V54" s="18"/>
      <c r="W54" s="18"/>
      <c r="X54" s="18"/>
      <c r="Y54" s="18"/>
      <c r="Z54" s="18"/>
      <c r="AA54" s="18"/>
      <c r="AB54" s="18" t="str">
        <f t="shared" si="5"/>
        <v>non-hermetic</v>
      </c>
      <c r="AC54" s="21" t="s">
        <v>98</v>
      </c>
      <c r="AD54" s="21" t="s">
        <v>100</v>
      </c>
      <c r="AE54" s="21" t="s">
        <v>102</v>
      </c>
      <c r="AF54" s="21" t="s">
        <v>187</v>
      </c>
      <c r="AG54" s="21" t="s">
        <v>259</v>
      </c>
      <c r="AH54" t="s">
        <v>441</v>
      </c>
      <c r="AI54" s="18"/>
      <c r="AJ54" s="18"/>
      <c r="AK54" s="18"/>
      <c r="AL54" s="18"/>
    </row>
    <row r="55" spans="1:39" s="26" customFormat="1" ht="24" customHeight="1" x14ac:dyDescent="0.25">
      <c r="A55" s="14"/>
      <c r="B55" s="315" t="str">
        <f>AB48</f>
        <v>The producer commits himself to fulfil  required electric parameters of the transformer at connecting terminals, unless mutually agreed otherwise with the customer.</v>
      </c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7"/>
      <c r="S55" s="318"/>
      <c r="T55" s="2"/>
      <c r="U55" s="18"/>
      <c r="V55" s="18"/>
      <c r="W55" s="18"/>
      <c r="X55" s="18"/>
      <c r="Y55" s="18"/>
      <c r="Z55" s="18"/>
      <c r="AA55" s="18"/>
      <c r="AB55" s="18" t="str">
        <f t="shared" si="5"/>
        <v>hermetic</v>
      </c>
      <c r="AC55" s="21" t="s">
        <v>97</v>
      </c>
      <c r="AD55" s="21" t="s">
        <v>99</v>
      </c>
      <c r="AE55" s="21" t="s">
        <v>101</v>
      </c>
      <c r="AF55" s="21" t="s">
        <v>189</v>
      </c>
      <c r="AG55" s="21" t="s">
        <v>260</v>
      </c>
      <c r="AH55" t="s">
        <v>442</v>
      </c>
      <c r="AI55" s="18"/>
      <c r="AJ55" s="18"/>
      <c r="AK55" s="18"/>
      <c r="AL55" s="18"/>
    </row>
    <row r="56" spans="1:39" ht="24" customHeight="1" thickBot="1" x14ac:dyDescent="0.3">
      <c r="A56" s="2"/>
      <c r="B56" s="323" t="str">
        <f>AB49</f>
        <v>The producer delivers transformer according to the specified delivery parity with no additional services, unless mutually agreed otherwise with the customer.</v>
      </c>
      <c r="C56" s="324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5"/>
      <c r="S56" s="326"/>
      <c r="T56" s="2"/>
      <c r="U56" s="18"/>
      <c r="V56" s="18"/>
      <c r="W56" s="18"/>
      <c r="X56" s="18"/>
      <c r="Y56" s="18"/>
      <c r="Z56" s="18"/>
      <c r="AA56" s="18"/>
      <c r="AB56" s="18" t="str">
        <f t="shared" si="5"/>
        <v>dry</v>
      </c>
      <c r="AC56" s="21" t="s">
        <v>93</v>
      </c>
      <c r="AD56" s="21" t="s">
        <v>94</v>
      </c>
      <c r="AE56" s="21" t="s">
        <v>95</v>
      </c>
      <c r="AF56" s="21" t="s">
        <v>186</v>
      </c>
      <c r="AG56" s="21" t="s">
        <v>258</v>
      </c>
      <c r="AH56" t="s">
        <v>440</v>
      </c>
      <c r="AI56" s="18"/>
      <c r="AJ56" s="18"/>
      <c r="AK56" s="18"/>
      <c r="AL56" s="18"/>
      <c r="AM56" s="29"/>
    </row>
    <row r="57" spans="1:39" ht="15" customHeight="1" x14ac:dyDescent="0.25">
      <c r="A57" s="2"/>
      <c r="B57" s="75" t="str">
        <f>AB45</f>
        <v>Elaborated by</v>
      </c>
      <c r="C57" s="178"/>
      <c r="D57" s="179"/>
      <c r="E57" s="179"/>
      <c r="F57" s="120"/>
      <c r="G57" s="307"/>
      <c r="H57" s="307"/>
      <c r="I57" s="307"/>
      <c r="J57" s="308"/>
      <c r="K57" s="106"/>
      <c r="L57" s="137" t="str">
        <f>AB62</f>
        <v>Date</v>
      </c>
      <c r="M57" s="138"/>
      <c r="N57" s="139"/>
      <c r="O57" s="143"/>
      <c r="P57" s="144"/>
      <c r="Q57" s="144"/>
      <c r="R57" s="144"/>
      <c r="S57" s="145"/>
      <c r="T57" s="2"/>
      <c r="U57" s="18"/>
      <c r="V57" s="18"/>
      <c r="W57" s="18"/>
      <c r="X57" s="18"/>
      <c r="Y57" s="18"/>
      <c r="Z57" s="18"/>
      <c r="AA57" s="18"/>
      <c r="AB57" s="18" t="str">
        <f t="shared" si="5"/>
        <v>epoxide</v>
      </c>
      <c r="AC57" s="21" t="s">
        <v>103</v>
      </c>
      <c r="AD57" s="21" t="s">
        <v>104</v>
      </c>
      <c r="AE57" s="21" t="s">
        <v>105</v>
      </c>
      <c r="AF57" s="21" t="s">
        <v>188</v>
      </c>
      <c r="AG57" s="21" t="s">
        <v>261</v>
      </c>
      <c r="AH57" t="s">
        <v>443</v>
      </c>
      <c r="AI57" s="18"/>
      <c r="AJ57" s="18"/>
      <c r="AK57" s="18"/>
      <c r="AL57" s="18"/>
      <c r="AM57" s="29"/>
    </row>
    <row r="58" spans="1:39" ht="15" customHeight="1" thickBot="1" x14ac:dyDescent="0.3">
      <c r="A58" s="2"/>
      <c r="B58" s="76" t="str">
        <f>AB46</f>
        <v>Approved by</v>
      </c>
      <c r="C58" s="180"/>
      <c r="D58" s="181"/>
      <c r="E58" s="181"/>
      <c r="F58" s="121"/>
      <c r="G58" s="77"/>
      <c r="H58" s="77"/>
      <c r="I58" s="77"/>
      <c r="J58" s="78"/>
      <c r="K58" s="107"/>
      <c r="L58" s="140"/>
      <c r="M58" s="141"/>
      <c r="N58" s="142"/>
      <c r="O58" s="146"/>
      <c r="P58" s="147"/>
      <c r="Q58" s="147"/>
      <c r="R58" s="147"/>
      <c r="S58" s="148"/>
      <c r="T58" s="2"/>
      <c r="U58" s="18"/>
      <c r="V58" s="18"/>
      <c r="W58" s="18"/>
      <c r="X58" s="18"/>
      <c r="Y58" s="18"/>
      <c r="Z58" s="18"/>
      <c r="AA58" s="18"/>
      <c r="AB58" s="18" t="str">
        <f t="shared" si="5"/>
        <v>inhibited - EN 60296</v>
      </c>
      <c r="AC58" s="21" t="s">
        <v>380</v>
      </c>
      <c r="AD58" s="21" t="s">
        <v>381</v>
      </c>
      <c r="AE58" s="21" t="s">
        <v>383</v>
      </c>
      <c r="AF58" s="21" t="s">
        <v>389</v>
      </c>
      <c r="AG58" s="21" t="s">
        <v>385</v>
      </c>
      <c r="AH58" t="s">
        <v>444</v>
      </c>
      <c r="AI58" s="18"/>
      <c r="AJ58" s="18"/>
      <c r="AK58" s="18"/>
      <c r="AL58" s="18"/>
      <c r="AM58" s="29"/>
    </row>
    <row r="59" spans="1:39" ht="21.75" customHeight="1" x14ac:dyDescent="0.25">
      <c r="A59" s="2"/>
      <c r="B59" s="71" t="s">
        <v>314</v>
      </c>
      <c r="C59" s="15"/>
      <c r="D59" s="15"/>
      <c r="E59" s="15"/>
      <c r="F59" s="15"/>
      <c r="G59" s="15"/>
      <c r="H59" s="15"/>
      <c r="I59" s="15"/>
      <c r="J59" s="136" t="s">
        <v>477</v>
      </c>
      <c r="K59" s="136"/>
      <c r="L59" s="136"/>
      <c r="M59" s="136"/>
      <c r="N59" s="136"/>
      <c r="O59" s="136"/>
      <c r="P59" s="136"/>
      <c r="Q59" s="136"/>
      <c r="R59" s="136"/>
      <c r="S59" s="136"/>
      <c r="T59" s="2"/>
      <c r="U59" s="18"/>
      <c r="V59" s="18"/>
      <c r="W59" s="18"/>
      <c r="X59" s="18"/>
      <c r="Y59" s="18"/>
      <c r="Z59" s="18"/>
      <c r="AA59" s="18"/>
      <c r="AB59" s="18" t="str">
        <f t="shared" si="5"/>
        <v>uninhibited - EN 60296</v>
      </c>
      <c r="AC59" s="21" t="s">
        <v>379</v>
      </c>
      <c r="AD59" s="21" t="s">
        <v>382</v>
      </c>
      <c r="AE59" s="21" t="s">
        <v>384</v>
      </c>
      <c r="AF59" s="21" t="s">
        <v>390</v>
      </c>
      <c r="AG59" s="21" t="s">
        <v>386</v>
      </c>
      <c r="AH59" t="s">
        <v>445</v>
      </c>
      <c r="AI59" s="18"/>
      <c r="AJ59" s="18"/>
      <c r="AK59" s="18"/>
      <c r="AL59" s="18"/>
      <c r="AM59" s="29"/>
    </row>
    <row r="60" spans="1:39" hidden="1" x14ac:dyDescent="0.25">
      <c r="A60" s="2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2"/>
      <c r="U60" s="18"/>
      <c r="V60" s="18"/>
      <c r="W60" s="18"/>
      <c r="X60" s="18"/>
      <c r="Y60" s="18"/>
      <c r="Z60" s="18"/>
      <c r="AA60" s="18"/>
      <c r="AB60" s="18" t="str">
        <f t="shared" si="5"/>
        <v>biodegradable oil</v>
      </c>
      <c r="AC60" s="21" t="s">
        <v>482</v>
      </c>
      <c r="AD60" s="21" t="s">
        <v>483</v>
      </c>
      <c r="AE60" s="21" t="s">
        <v>484</v>
      </c>
      <c r="AF60" s="18" t="s">
        <v>485</v>
      </c>
      <c r="AG60" s="21" t="s">
        <v>486</v>
      </c>
      <c r="AH60" s="18" t="s">
        <v>487</v>
      </c>
      <c r="AI60" s="18"/>
      <c r="AJ60" s="18"/>
      <c r="AK60" s="18"/>
      <c r="AL60" s="18"/>
      <c r="AM60" s="29"/>
    </row>
    <row r="61" spans="1:39" hidden="1" x14ac:dyDescent="0.25">
      <c r="A61" s="2"/>
      <c r="B61" s="15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29"/>
      <c r="O61" s="29"/>
      <c r="P61" s="29"/>
      <c r="Q61" s="29"/>
      <c r="R61" s="29"/>
      <c r="S61" s="29"/>
      <c r="T61" s="2"/>
      <c r="U61" s="18"/>
      <c r="V61" s="18"/>
      <c r="W61" s="18"/>
      <c r="X61" s="18"/>
      <c r="Y61" s="18"/>
      <c r="Z61" s="18"/>
      <c r="AA61" s="18"/>
      <c r="AB61" s="18"/>
      <c r="AC61" s="31"/>
      <c r="AD61" s="31"/>
      <c r="AE61" s="31"/>
      <c r="AF61" s="31"/>
      <c r="AG61" s="31"/>
      <c r="AH61"/>
      <c r="AI61" s="18"/>
      <c r="AJ61" s="18"/>
      <c r="AK61" s="18"/>
      <c r="AL61" s="18"/>
      <c r="AM61" s="29"/>
    </row>
    <row r="62" spans="1:39" hidden="1" x14ac:dyDescent="0.25">
      <c r="A62" s="2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29"/>
      <c r="O62" s="29"/>
      <c r="P62" s="29"/>
      <c r="Q62" s="29"/>
      <c r="R62" s="29"/>
      <c r="S62" s="29"/>
      <c r="T62" s="2"/>
      <c r="U62" s="18"/>
      <c r="V62" s="18"/>
      <c r="W62" s="18"/>
      <c r="X62" s="18"/>
      <c r="Y62" s="18"/>
      <c r="Z62" s="18"/>
      <c r="AA62" s="18"/>
      <c r="AB62" s="18" t="str">
        <f>IF($J$1=1,AC62,IF($J$1=2,AD62,IF($J$1=3,AE62,IF($J$1=4,AF62,IF($J$1=5,AG62,IF($J$1=6,AH62))))))</f>
        <v>Date</v>
      </c>
      <c r="AC62" s="21" t="s">
        <v>130</v>
      </c>
      <c r="AD62" s="21" t="s">
        <v>215</v>
      </c>
      <c r="AE62" s="21" t="s">
        <v>216</v>
      </c>
      <c r="AF62" s="21" t="s">
        <v>217</v>
      </c>
      <c r="AG62" s="21" t="s">
        <v>328</v>
      </c>
      <c r="AH62" s="18" t="s">
        <v>130</v>
      </c>
      <c r="AI62" s="18"/>
      <c r="AJ62" s="18"/>
      <c r="AK62" s="18"/>
      <c r="AL62" s="18"/>
      <c r="AM62" s="29"/>
    </row>
    <row r="63" spans="1:39" hidden="1" x14ac:dyDescent="0.25">
      <c r="A63" s="2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"/>
      <c r="U63" s="18"/>
      <c r="V63" s="18"/>
      <c r="W63" s="18"/>
      <c r="X63" s="18"/>
      <c r="Y63" s="18"/>
      <c r="Z63" s="18"/>
      <c r="AA63" s="18"/>
      <c r="AB63" s="18" t="str">
        <f>IF($J$1=1,AC63,IF($J$1=2,AD63,IF($J$1=3,AE63,IF($J$1=4,AF63,IF($J$1=5,AG63,IF($J$1=6,AH63))))))</f>
        <v>Tolerances acc. IEC 60076-1</v>
      </c>
      <c r="AC63" s="21" t="s">
        <v>639</v>
      </c>
      <c r="AD63" s="21" t="s">
        <v>640</v>
      </c>
      <c r="AE63" s="21" t="s">
        <v>641</v>
      </c>
      <c r="AF63" s="21" t="s">
        <v>642</v>
      </c>
      <c r="AG63" s="21" t="s">
        <v>643</v>
      </c>
      <c r="AH63" t="s">
        <v>446</v>
      </c>
      <c r="AI63" s="18"/>
      <c r="AJ63" s="18"/>
      <c r="AK63" s="18"/>
      <c r="AL63" s="18"/>
      <c r="AM63" s="29"/>
    </row>
    <row r="64" spans="1:39" ht="37.5" hidden="1" customHeight="1" x14ac:dyDescent="0.25">
      <c r="A64" s="70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18"/>
      <c r="V64" s="18"/>
      <c r="W64" s="18"/>
      <c r="X64" s="18"/>
      <c r="Y64" s="18"/>
      <c r="Z64" s="18"/>
      <c r="AA64" s="18"/>
      <c r="AB64" s="18" t="str">
        <f>IF($J$1=1,AC64,IF($J$1=2,AD64,IF($J$1=3,AE64,IF($J$1=4,AF64,IF($J$1=5,AG64,IF($J$1=6,AH64))))))</f>
        <v>Tolerances acc. EN 50588-1</v>
      </c>
      <c r="AC64" s="21" t="s">
        <v>670</v>
      </c>
      <c r="AD64" s="21" t="s">
        <v>671</v>
      </c>
      <c r="AE64" s="21" t="s">
        <v>672</v>
      </c>
      <c r="AF64" s="21" t="s">
        <v>673</v>
      </c>
      <c r="AG64" s="21" t="s">
        <v>674</v>
      </c>
      <c r="AH64" t="s">
        <v>675</v>
      </c>
      <c r="AI64" s="18"/>
      <c r="AJ64" s="18"/>
      <c r="AK64" s="18"/>
      <c r="AL64" s="18"/>
      <c r="AM64" s="29"/>
    </row>
    <row r="65" spans="1:39" hidden="1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18"/>
      <c r="V65" s="18"/>
      <c r="W65" s="18"/>
      <c r="X65" s="18"/>
      <c r="Y65" s="18"/>
      <c r="Z65" s="18"/>
      <c r="AA65" s="18"/>
      <c r="AB65" s="18"/>
      <c r="AC65" s="21"/>
      <c r="AD65" s="21"/>
      <c r="AE65" s="21"/>
      <c r="AF65" s="21"/>
      <c r="AG65" s="21"/>
      <c r="AH65"/>
      <c r="AI65" s="18"/>
      <c r="AJ65" s="18"/>
      <c r="AK65" s="18"/>
      <c r="AL65" s="18"/>
      <c r="AM65" s="29"/>
    </row>
    <row r="66" spans="1:39" hidden="1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18"/>
      <c r="V66" s="18"/>
      <c r="W66" s="18"/>
      <c r="X66" s="18"/>
      <c r="Y66" s="18"/>
      <c r="Z66" s="18"/>
      <c r="AA66" s="18"/>
      <c r="AB66" s="18" t="str">
        <f>IF($J$1=1,AC66,IF($J$1=2,AD66,IF($J$1=3,AE66,IF($J$1=4,AF66,IF($J$1=5,AG66,IF($J$1=6,AH66))))))</f>
        <v>Jumo 2c-thermometer</v>
      </c>
      <c r="AC66" s="21" t="s">
        <v>120</v>
      </c>
      <c r="AD66" s="21" t="s">
        <v>138</v>
      </c>
      <c r="AE66" s="21" t="s">
        <v>149</v>
      </c>
      <c r="AF66" s="21" t="s">
        <v>190</v>
      </c>
      <c r="AG66" s="21" t="s">
        <v>262</v>
      </c>
      <c r="AH66" s="18" t="s">
        <v>447</v>
      </c>
      <c r="AI66" s="18"/>
      <c r="AJ66" s="18"/>
      <c r="AK66" s="18"/>
      <c r="AL66" s="18"/>
      <c r="AM66" s="29"/>
    </row>
    <row r="67" spans="1:39" hidden="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18"/>
      <c r="V67" s="18"/>
      <c r="W67" s="18"/>
      <c r="X67" s="18"/>
      <c r="Y67" s="18"/>
      <c r="Z67" s="18"/>
      <c r="AA67" s="18"/>
      <c r="AB67" s="18" t="str">
        <f>IF($J$1=1,AC67,IF($J$1=2,AD67,IF($J$1=3,AE67,IF($J$1=4,AF67,IF($J$1=5,AG67,IF($J$1=6,AH67))))))</f>
        <v>pressure relief device</v>
      </c>
      <c r="AC67" s="21" t="s">
        <v>111</v>
      </c>
      <c r="AD67" s="21" t="s">
        <v>139</v>
      </c>
      <c r="AE67" s="21" t="s">
        <v>150</v>
      </c>
      <c r="AF67" s="21" t="s">
        <v>191</v>
      </c>
      <c r="AG67" s="21" t="s">
        <v>263</v>
      </c>
      <c r="AH67" t="s">
        <v>448</v>
      </c>
      <c r="AI67" s="18"/>
      <c r="AJ67" s="18"/>
      <c r="AK67" s="18"/>
      <c r="AL67" s="18"/>
      <c r="AM67" s="29"/>
    </row>
    <row r="68" spans="1:39" hidden="1" x14ac:dyDescent="0.25">
      <c r="A68" s="29"/>
      <c r="B68" s="29" t="s">
        <v>16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>
        <v>40</v>
      </c>
      <c r="T68" s="29"/>
      <c r="U68" s="18"/>
      <c r="V68" s="18"/>
      <c r="W68" s="18"/>
      <c r="X68" s="18"/>
      <c r="Y68" s="18"/>
      <c r="Z68" s="18"/>
      <c r="AA68" s="18"/>
      <c r="AB68" s="18" t="str">
        <f>IF($J$1=1,AC68,IF($J$1=2,AD68,IF($J$1=3,AE68,IF($J$1=4,AF68,IF($J$1=5,AG68,IF($J$1=6,AH68))))))</f>
        <v>2c pressure sensor</v>
      </c>
      <c r="AC68" s="21" t="s">
        <v>122</v>
      </c>
      <c r="AD68" s="21" t="s">
        <v>140</v>
      </c>
      <c r="AE68" s="21" t="s">
        <v>276</v>
      </c>
      <c r="AF68" s="21" t="s">
        <v>192</v>
      </c>
      <c r="AG68" s="21" t="s">
        <v>264</v>
      </c>
      <c r="AH68" s="18" t="s">
        <v>449</v>
      </c>
      <c r="AI68" s="18"/>
      <c r="AJ68" s="18"/>
      <c r="AK68" s="18"/>
      <c r="AL68" s="18"/>
      <c r="AM68" s="29"/>
    </row>
    <row r="69" spans="1:39" hidden="1" x14ac:dyDescent="0.25">
      <c r="A69" s="29"/>
      <c r="B69" s="29" t="s">
        <v>218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>
        <v>1000</v>
      </c>
      <c r="T69" s="29"/>
      <c r="U69" s="18"/>
      <c r="V69" s="18"/>
      <c r="W69" s="18"/>
      <c r="X69" s="18"/>
      <c r="Y69" s="18"/>
      <c r="Z69" s="18"/>
      <c r="AA69" s="18"/>
      <c r="AB69" s="18" t="str">
        <f>IF($J$1=1,AC69,IF($J$1=2,AD69,IF($J$1=3,AE69,IF($J$1=4,AF69,IF($J$1=5,AG69,IF($J$1=6,AH69))))))</f>
        <v>Qualitrol</v>
      </c>
      <c r="AC69" s="21" t="s">
        <v>121</v>
      </c>
      <c r="AD69" s="21" t="s">
        <v>121</v>
      </c>
      <c r="AE69" s="21" t="s">
        <v>121</v>
      </c>
      <c r="AF69" s="21" t="s">
        <v>121</v>
      </c>
      <c r="AG69" s="21" t="s">
        <v>121</v>
      </c>
      <c r="AH69" s="18" t="s">
        <v>121</v>
      </c>
      <c r="AI69" s="18"/>
      <c r="AJ69" s="18"/>
      <c r="AK69" s="18"/>
      <c r="AL69" s="18"/>
      <c r="AM69" s="29"/>
    </row>
    <row r="70" spans="1:39" hidden="1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18"/>
      <c r="V70" s="18"/>
      <c r="W70" s="18"/>
      <c r="X70" s="18"/>
      <c r="Y70" s="18"/>
      <c r="Z70" s="18"/>
      <c r="AA70" s="18"/>
      <c r="AB70" s="18" t="str">
        <f>IF($J$1=1,AC70,IF($J$1=2,AD70,IF($J$1=3,AE70,IF($J$1=4,AF70,IF($J$1=5,AG70,IF($J$1=6,AH70))))))</f>
        <v>R.I.S.</v>
      </c>
      <c r="AC70" s="21" t="s">
        <v>112</v>
      </c>
      <c r="AD70" s="21" t="s">
        <v>112</v>
      </c>
      <c r="AE70" s="21" t="s">
        <v>112</v>
      </c>
      <c r="AF70" s="21" t="s">
        <v>112</v>
      </c>
      <c r="AG70" s="21" t="s">
        <v>112</v>
      </c>
      <c r="AH70" s="18" t="s">
        <v>112</v>
      </c>
      <c r="AI70" s="18"/>
      <c r="AJ70" s="18"/>
      <c r="AK70" s="18"/>
      <c r="AL70" s="18"/>
      <c r="AM70" s="29"/>
    </row>
    <row r="71" spans="1:39" hidden="1" x14ac:dyDescent="0.25">
      <c r="A71" s="29"/>
      <c r="B71" s="29" t="s">
        <v>14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18"/>
      <c r="V71" s="18"/>
      <c r="W71" s="18"/>
      <c r="X71" s="18"/>
      <c r="Y71" s="18"/>
      <c r="Z71" s="18"/>
      <c r="AA71" s="18"/>
      <c r="AB71" s="18" t="str">
        <f t="shared" ref="AB71:AB83" si="6">IF($J$1=1,AC71,IF($J$1=2,AD71,IF($J$1=3,AE71,IF($J$1=4,AF71,IF($J$1=5,AG71,IF($J$1=6,AH71))))))</f>
        <v>DGPT2</v>
      </c>
      <c r="AC71" s="21" t="s">
        <v>113</v>
      </c>
      <c r="AD71" s="21" t="s">
        <v>113</v>
      </c>
      <c r="AE71" s="21" t="s">
        <v>151</v>
      </c>
      <c r="AF71" s="21" t="s">
        <v>113</v>
      </c>
      <c r="AG71" s="21" t="s">
        <v>113</v>
      </c>
      <c r="AH71" s="18" t="s">
        <v>113</v>
      </c>
      <c r="AI71" s="18"/>
      <c r="AJ71" s="18"/>
      <c r="AK71" s="18"/>
      <c r="AL71" s="18"/>
      <c r="AM71" s="29"/>
    </row>
    <row r="72" spans="1:39" hidden="1" x14ac:dyDescent="0.25">
      <c r="A72" s="29"/>
      <c r="B72" s="29" t="s">
        <v>62</v>
      </c>
      <c r="C72" s="29"/>
      <c r="D72" s="29"/>
      <c r="E72" s="29"/>
      <c r="F72" s="29"/>
      <c r="G72" s="29"/>
      <c r="H72" s="29"/>
      <c r="I72" s="103" t="s">
        <v>676</v>
      </c>
      <c r="J72" s="29">
        <v>50</v>
      </c>
      <c r="K72" s="29"/>
      <c r="L72" s="29"/>
      <c r="M72" s="29"/>
      <c r="N72" s="29"/>
      <c r="O72" s="29" t="s">
        <v>26</v>
      </c>
      <c r="P72" s="29"/>
      <c r="Q72" s="29"/>
      <c r="R72" s="29"/>
      <c r="S72" s="29"/>
      <c r="T72" s="29"/>
      <c r="U72" s="18"/>
      <c r="V72" s="18"/>
      <c r="W72" s="18"/>
      <c r="X72" s="18"/>
      <c r="Y72" s="18"/>
      <c r="Z72" s="18"/>
      <c r="AA72" s="18"/>
      <c r="AB72" s="18" t="str">
        <f t="shared" si="6"/>
        <v>DMCR</v>
      </c>
      <c r="AC72" s="21" t="s">
        <v>114</v>
      </c>
      <c r="AD72" s="21" t="s">
        <v>114</v>
      </c>
      <c r="AE72" s="21" t="s">
        <v>114</v>
      </c>
      <c r="AF72" s="21" t="s">
        <v>114</v>
      </c>
      <c r="AG72" s="21" t="s">
        <v>114</v>
      </c>
      <c r="AH72" s="18" t="s">
        <v>114</v>
      </c>
      <c r="AI72" s="18"/>
      <c r="AJ72" s="18"/>
      <c r="AK72" s="18"/>
      <c r="AL72" s="18"/>
      <c r="AM72" s="29"/>
    </row>
    <row r="73" spans="1:39" hidden="1" x14ac:dyDescent="0.25">
      <c r="A73" s="29"/>
      <c r="B73" s="29"/>
      <c r="C73" s="29"/>
      <c r="D73" s="29"/>
      <c r="E73" s="29"/>
      <c r="F73" s="29"/>
      <c r="G73" s="29"/>
      <c r="H73" s="29"/>
      <c r="I73" s="29" t="s">
        <v>677</v>
      </c>
      <c r="J73" s="29">
        <v>60</v>
      </c>
      <c r="K73" s="29"/>
      <c r="L73" s="29"/>
      <c r="M73" s="29"/>
      <c r="N73" s="29"/>
      <c r="O73" s="29" t="s">
        <v>25</v>
      </c>
      <c r="P73" s="29"/>
      <c r="Q73" s="29"/>
      <c r="R73" s="29"/>
      <c r="T73" s="29"/>
      <c r="U73" s="18"/>
      <c r="V73" s="18"/>
      <c r="W73" s="18"/>
      <c r="X73" s="18"/>
      <c r="Y73" s="18"/>
      <c r="Z73" s="18"/>
      <c r="AA73" s="18"/>
      <c r="AB73" s="18" t="str">
        <f t="shared" si="6"/>
        <v>arcing horns</v>
      </c>
      <c r="AC73" s="21" t="s">
        <v>115</v>
      </c>
      <c r="AD73" s="21" t="s">
        <v>141</v>
      </c>
      <c r="AE73" s="21" t="s">
        <v>277</v>
      </c>
      <c r="AF73" s="21" t="s">
        <v>193</v>
      </c>
      <c r="AG73" s="21" t="s">
        <v>265</v>
      </c>
      <c r="AH73" s="18" t="s">
        <v>450</v>
      </c>
      <c r="AI73" s="18"/>
      <c r="AJ73" s="18"/>
      <c r="AK73" s="18"/>
      <c r="AL73" s="18"/>
      <c r="AM73" s="29"/>
    </row>
    <row r="74" spans="1:39" hidden="1" x14ac:dyDescent="0.25">
      <c r="A74" s="29"/>
      <c r="B74" s="32">
        <v>0.15</v>
      </c>
      <c r="C74" s="29"/>
      <c r="D74" s="29"/>
      <c r="E74" s="29"/>
      <c r="F74" s="29"/>
      <c r="G74" s="29"/>
      <c r="H74" s="29"/>
      <c r="I74" s="29" t="s">
        <v>678</v>
      </c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18"/>
      <c r="V74" s="18"/>
      <c r="W74" s="18"/>
      <c r="X74" s="18"/>
      <c r="Y74" s="18"/>
      <c r="Z74" s="18"/>
      <c r="AA74" s="18"/>
      <c r="AB74" s="18" t="str">
        <f t="shared" si="6"/>
        <v>cable box HV+LV</v>
      </c>
      <c r="AC74" s="21" t="s">
        <v>116</v>
      </c>
      <c r="AD74" s="21" t="s">
        <v>142</v>
      </c>
      <c r="AE74" s="21" t="s">
        <v>220</v>
      </c>
      <c r="AF74" s="21" t="s">
        <v>194</v>
      </c>
      <c r="AG74" s="21" t="s">
        <v>266</v>
      </c>
      <c r="AH74" s="18" t="s">
        <v>451</v>
      </c>
      <c r="AI74" s="18"/>
      <c r="AJ74" s="18"/>
      <c r="AK74" s="18"/>
      <c r="AL74" s="18"/>
      <c r="AM74" s="29"/>
    </row>
    <row r="75" spans="1:39" hidden="1" x14ac:dyDescent="0.25">
      <c r="A75" s="29"/>
      <c r="B75" s="33" t="s">
        <v>89</v>
      </c>
      <c r="C75" s="29"/>
      <c r="D75" s="29"/>
      <c r="E75" s="29"/>
      <c r="F75" s="29"/>
      <c r="G75" s="29"/>
      <c r="H75" s="29"/>
      <c r="I75" s="29" t="s">
        <v>679</v>
      </c>
      <c r="J75" s="29"/>
      <c r="K75" s="29"/>
      <c r="L75" s="29"/>
      <c r="M75" s="29"/>
      <c r="N75" s="29"/>
      <c r="O75" s="34">
        <v>3</v>
      </c>
      <c r="P75" s="34"/>
      <c r="Q75" s="29"/>
      <c r="R75" s="29"/>
      <c r="S75" s="29"/>
      <c r="T75" s="29"/>
      <c r="U75" s="18"/>
      <c r="V75" s="18"/>
      <c r="W75" s="18"/>
      <c r="X75" s="18"/>
      <c r="Y75" s="18"/>
      <c r="Z75" s="18"/>
      <c r="AA75" s="18"/>
      <c r="AB75" s="18" t="str">
        <f t="shared" si="6"/>
        <v>cable box LV</v>
      </c>
      <c r="AC75" s="21" t="s">
        <v>117</v>
      </c>
      <c r="AD75" s="21" t="s">
        <v>143</v>
      </c>
      <c r="AE75" s="21" t="s">
        <v>221</v>
      </c>
      <c r="AF75" s="21" t="s">
        <v>195</v>
      </c>
      <c r="AG75" s="21" t="s">
        <v>267</v>
      </c>
      <c r="AH75" s="18" t="s">
        <v>452</v>
      </c>
      <c r="AI75" s="18"/>
      <c r="AJ75" s="18"/>
      <c r="AK75" s="18"/>
      <c r="AL75" s="18"/>
      <c r="AM75" s="29"/>
    </row>
    <row r="76" spans="1:39" hidden="1" x14ac:dyDescent="0.25">
      <c r="A76" s="29"/>
      <c r="B76" s="29"/>
      <c r="C76" s="29" t="str">
        <f>IF($E$9=$AB$52,AB55,AB56)</f>
        <v>dry</v>
      </c>
      <c r="D76" s="29" t="str">
        <f>IF(J9=AB52,AB55,AB56)</f>
        <v>dry</v>
      </c>
      <c r="E76" s="29" t="str">
        <f>IF(O9=AB52,AB55,AB56)</f>
        <v>dry</v>
      </c>
      <c r="F76" s="29"/>
      <c r="G76" s="29"/>
      <c r="H76" s="29"/>
      <c r="I76" s="29" t="s">
        <v>680</v>
      </c>
      <c r="J76" s="29"/>
      <c r="K76" s="29"/>
      <c r="L76" s="29"/>
      <c r="M76" s="29"/>
      <c r="N76" s="29"/>
      <c r="O76" s="34">
        <v>1</v>
      </c>
      <c r="P76" s="34"/>
      <c r="Q76" s="29"/>
      <c r="R76" s="29"/>
      <c r="S76" s="49"/>
      <c r="T76" s="4" t="s">
        <v>24</v>
      </c>
      <c r="U76" s="53" t="s">
        <v>467</v>
      </c>
      <c r="V76" s="18"/>
      <c r="W76" s="18"/>
      <c r="X76" s="18"/>
      <c r="Y76" s="18"/>
      <c r="Z76" s="18"/>
      <c r="AA76" s="18"/>
      <c r="AB76" s="18" t="str">
        <f t="shared" si="6"/>
        <v>plug-in bushings</v>
      </c>
      <c r="AC76" s="21" t="s">
        <v>118</v>
      </c>
      <c r="AD76" s="21" t="s">
        <v>144</v>
      </c>
      <c r="AE76" s="21" t="s">
        <v>152</v>
      </c>
      <c r="AF76" s="21" t="s">
        <v>196</v>
      </c>
      <c r="AG76" s="21" t="s">
        <v>268</v>
      </c>
      <c r="AH76" s="18" t="s">
        <v>453</v>
      </c>
      <c r="AI76" s="18"/>
      <c r="AJ76" s="18"/>
      <c r="AK76" s="18"/>
      <c r="AL76" s="18"/>
      <c r="AM76" s="29"/>
    </row>
    <row r="77" spans="1:39" hidden="1" x14ac:dyDescent="0.25">
      <c r="A77" s="29"/>
      <c r="B77" s="29"/>
      <c r="C77" s="29" t="str">
        <f>IF($E$9=$AB$52,AB54,AB57)</f>
        <v>epoxide</v>
      </c>
      <c r="D77" s="29" t="str">
        <f>IF(J9=AB52,AB54,AB57)</f>
        <v>epoxide</v>
      </c>
      <c r="E77" s="29" t="str">
        <f>IF(O9=AB52,AB54,AB57)</f>
        <v>epoxide</v>
      </c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5" t="s">
        <v>25</v>
      </c>
      <c r="U77" s="51" t="s">
        <v>472</v>
      </c>
      <c r="V77" s="18"/>
      <c r="W77" s="18"/>
      <c r="X77" s="18"/>
      <c r="Y77" s="18"/>
      <c r="Z77" s="18"/>
      <c r="AA77" s="18"/>
      <c r="AB77" s="18" t="str">
        <f t="shared" si="6"/>
        <v>wheels</v>
      </c>
      <c r="AC77" s="21" t="s">
        <v>119</v>
      </c>
      <c r="AD77" s="21" t="s">
        <v>145</v>
      </c>
      <c r="AE77" s="21" t="s">
        <v>153</v>
      </c>
      <c r="AF77" s="21" t="s">
        <v>197</v>
      </c>
      <c r="AG77" s="21" t="s">
        <v>269</v>
      </c>
      <c r="AH77" s="18" t="s">
        <v>454</v>
      </c>
      <c r="AI77" s="18"/>
      <c r="AJ77" s="18"/>
      <c r="AK77" s="18"/>
      <c r="AL77" s="18"/>
      <c r="AM77" s="29"/>
    </row>
    <row r="78" spans="1:39" hidden="1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48" t="s">
        <v>26</v>
      </c>
      <c r="U78" s="51" t="s">
        <v>26</v>
      </c>
      <c r="V78" s="18"/>
      <c r="W78" s="18"/>
      <c r="X78" s="18"/>
      <c r="Y78" s="18"/>
      <c r="Z78" s="18"/>
      <c r="AA78" s="18"/>
      <c r="AB78" s="18" t="str">
        <f t="shared" si="6"/>
        <v>Magnetical oil level gauge</v>
      </c>
      <c r="AC78" s="21" t="s">
        <v>123</v>
      </c>
      <c r="AD78" s="21" t="s">
        <v>279</v>
      </c>
      <c r="AE78" s="21" t="s">
        <v>278</v>
      </c>
      <c r="AF78" s="21" t="s">
        <v>198</v>
      </c>
      <c r="AG78" s="21" t="s">
        <v>270</v>
      </c>
      <c r="AH78" s="18" t="s">
        <v>455</v>
      </c>
      <c r="AI78" s="18"/>
      <c r="AJ78" s="18"/>
      <c r="AK78" s="18"/>
      <c r="AL78" s="18"/>
      <c r="AM78" s="29"/>
    </row>
    <row r="79" spans="1:39" hidden="1" x14ac:dyDescent="0.25">
      <c r="A79" s="29"/>
      <c r="B79" s="29"/>
      <c r="C79" s="29" t="str">
        <f>IF($E$9=$AB$52,I79,J79)</f>
        <v>AN</v>
      </c>
      <c r="D79" s="29" t="str">
        <f>IF($J$9=$AB$52,I79,J79)</f>
        <v>AN</v>
      </c>
      <c r="E79" s="29" t="str">
        <f>IF($O$9=$AB$52,I79,J79)</f>
        <v>AN</v>
      </c>
      <c r="F79" s="29"/>
      <c r="G79" s="29"/>
      <c r="H79" s="29"/>
      <c r="I79" s="29" t="s">
        <v>108</v>
      </c>
      <c r="J79" s="29" t="s">
        <v>110</v>
      </c>
      <c r="K79" s="29"/>
      <c r="L79" s="29"/>
      <c r="M79" s="29"/>
      <c r="N79" s="29"/>
      <c r="O79" s="29"/>
      <c r="P79" s="29"/>
      <c r="Q79" s="29"/>
      <c r="R79" s="29"/>
      <c r="S79" s="29"/>
      <c r="T79" s="5" t="s">
        <v>25</v>
      </c>
      <c r="U79" s="51" t="s">
        <v>472</v>
      </c>
      <c r="V79" s="18"/>
      <c r="W79" s="18"/>
      <c r="X79" s="18"/>
      <c r="Y79" s="18"/>
      <c r="Z79" s="18"/>
      <c r="AA79" s="18"/>
      <c r="AB79" s="18" t="str">
        <f t="shared" si="6"/>
        <v>Buchholz relay</v>
      </c>
      <c r="AC79" s="21" t="s">
        <v>124</v>
      </c>
      <c r="AD79" s="21" t="s">
        <v>160</v>
      </c>
      <c r="AE79" s="21" t="s">
        <v>154</v>
      </c>
      <c r="AF79" s="21" t="s">
        <v>199</v>
      </c>
      <c r="AG79" s="21" t="s">
        <v>271</v>
      </c>
      <c r="AH79" s="18" t="s">
        <v>456</v>
      </c>
      <c r="AI79" s="18"/>
      <c r="AJ79" s="18"/>
      <c r="AK79" s="18"/>
      <c r="AL79" s="18"/>
      <c r="AM79" s="29"/>
    </row>
    <row r="80" spans="1:39" hidden="1" x14ac:dyDescent="0.25">
      <c r="A80" s="29"/>
      <c r="B80" s="35">
        <v>0</v>
      </c>
      <c r="C80" s="29" t="str">
        <f>IF($E$9=$AB$52,I80,J80)</f>
        <v>AN/AF</v>
      </c>
      <c r="D80" s="29" t="str">
        <f>IF($J$9=$AB$52,I80,J80)</f>
        <v>AN/AF</v>
      </c>
      <c r="E80" s="29" t="str">
        <f>IF($O$9=$AB$52,I80,J80)</f>
        <v>AN/AF</v>
      </c>
      <c r="F80" s="29"/>
      <c r="G80" s="29"/>
      <c r="H80" s="29"/>
      <c r="I80" s="29" t="s">
        <v>109</v>
      </c>
      <c r="J80" s="29" t="s">
        <v>481</v>
      </c>
      <c r="K80" s="29"/>
      <c r="L80" s="29"/>
      <c r="M80" s="29"/>
      <c r="N80" s="29"/>
      <c r="O80" s="29"/>
      <c r="P80" s="29"/>
      <c r="Q80" s="29"/>
      <c r="R80" s="29"/>
      <c r="S80" s="29"/>
      <c r="T80" s="3"/>
      <c r="U80" s="51"/>
      <c r="V80" s="18"/>
      <c r="W80" s="18"/>
      <c r="X80" s="18"/>
      <c r="Y80" s="18"/>
      <c r="Z80" s="18"/>
      <c r="AA80" s="18"/>
      <c r="AB80" s="18"/>
      <c r="AC80" s="21"/>
      <c r="AD80" s="21"/>
      <c r="AE80" s="21"/>
      <c r="AF80" s="21"/>
      <c r="AG80" s="21"/>
      <c r="AH80"/>
      <c r="AI80" s="18"/>
      <c r="AJ80" s="18"/>
      <c r="AK80" s="18"/>
      <c r="AL80" s="18"/>
      <c r="AM80" s="29"/>
    </row>
    <row r="81" spans="1:39" hidden="1" x14ac:dyDescent="0.25">
      <c r="A81" s="29"/>
      <c r="B81" s="29">
        <v>21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3"/>
      <c r="U81" s="51"/>
      <c r="V81" s="18"/>
      <c r="W81" s="18"/>
      <c r="X81" s="18"/>
      <c r="Y81" s="18"/>
      <c r="Z81" s="18"/>
      <c r="AA81" s="18"/>
      <c r="AB81" s="18"/>
      <c r="AC81" s="21"/>
      <c r="AD81" s="21"/>
      <c r="AE81" s="21"/>
      <c r="AF81" s="21"/>
      <c r="AG81" s="21"/>
      <c r="AH81"/>
      <c r="AI81" s="18"/>
      <c r="AJ81" s="18"/>
      <c r="AK81" s="18"/>
      <c r="AL81" s="18"/>
      <c r="AM81" s="29"/>
    </row>
    <row r="82" spans="1:39" hidden="1" x14ac:dyDescent="0.25">
      <c r="A82" s="29"/>
      <c r="B82" s="29">
        <v>23</v>
      </c>
      <c r="C82" s="29" t="str">
        <f>IF($E$9=$AB$52,$I$82,IF($E$9=$AB$53,$J$82,""))</f>
        <v/>
      </c>
      <c r="D82" s="29" t="str">
        <f>IF($J$9=$AB$52,$I$82,IF($J$9=$AB$53,$J$82,""))</f>
        <v/>
      </c>
      <c r="E82" s="29" t="str">
        <f>IF($O$9=$AB$52,$I$82,IF($O$9=$AB$53,$J$82,""))</f>
        <v/>
      </c>
      <c r="F82" s="29"/>
      <c r="G82" s="29"/>
      <c r="H82" s="29"/>
      <c r="I82" s="29">
        <v>65</v>
      </c>
      <c r="J82" s="29">
        <v>100</v>
      </c>
      <c r="K82" s="29"/>
      <c r="L82" s="29"/>
      <c r="M82" s="29"/>
      <c r="N82" s="29"/>
      <c r="O82" s="29"/>
      <c r="P82" s="29"/>
      <c r="Q82" s="29"/>
      <c r="R82" s="29"/>
      <c r="S82" s="29"/>
      <c r="T82" s="3" t="s">
        <v>301</v>
      </c>
      <c r="U82" s="53" t="s">
        <v>468</v>
      </c>
      <c r="V82" s="18"/>
      <c r="W82" s="18"/>
      <c r="X82" s="18"/>
      <c r="Y82" s="18"/>
      <c r="Z82" s="18"/>
      <c r="AA82" s="18"/>
      <c r="AB82" s="18"/>
      <c r="AC82" s="21"/>
      <c r="AD82" s="21"/>
      <c r="AE82" s="21"/>
      <c r="AF82" s="21"/>
      <c r="AG82" s="21"/>
      <c r="AH82"/>
      <c r="AI82" s="18"/>
      <c r="AJ82" s="18"/>
      <c r="AK82" s="18"/>
      <c r="AL82" s="18"/>
      <c r="AM82" s="29"/>
    </row>
    <row r="83" spans="1:39" hidden="1" x14ac:dyDescent="0.25">
      <c r="A83" s="29"/>
      <c r="B83" s="29">
        <v>31</v>
      </c>
      <c r="C83" s="29" t="str">
        <f>IF($E$9=$AB$52,$I$83,IF($E$9=$AB$53,$J$83,""))</f>
        <v/>
      </c>
      <c r="D83" s="29" t="str">
        <f>IF($J$9=$AB$52,$I$83,IF($J$9=$AB$53,$J$83,""))</f>
        <v/>
      </c>
      <c r="E83" s="29" t="str">
        <f>IF($O$9=$AB$52,$I$83,IF($O$9=$AB$53,$J$83,""))</f>
        <v/>
      </c>
      <c r="F83" s="29"/>
      <c r="G83" s="29"/>
      <c r="H83" s="29"/>
      <c r="I83" s="29">
        <v>60</v>
      </c>
      <c r="J83" s="29" t="s">
        <v>96</v>
      </c>
      <c r="K83" s="29"/>
      <c r="L83" s="29"/>
      <c r="M83" s="29"/>
      <c r="N83" s="29"/>
      <c r="O83" s="29"/>
      <c r="P83" s="29"/>
      <c r="Q83" s="29"/>
      <c r="R83" s="29"/>
      <c r="S83" s="29"/>
      <c r="T83" s="3" t="s">
        <v>26</v>
      </c>
      <c r="U83" s="51" t="s">
        <v>26</v>
      </c>
      <c r="V83" s="18"/>
      <c r="W83" s="18"/>
      <c r="X83" s="18"/>
      <c r="Y83" s="18"/>
      <c r="Z83" s="18"/>
      <c r="AA83" s="18"/>
      <c r="AB83" s="18" t="str">
        <f t="shared" si="6"/>
        <v>T154 Digital Sensor</v>
      </c>
      <c r="AC83" s="21" t="s">
        <v>125</v>
      </c>
      <c r="AD83" s="21" t="s">
        <v>161</v>
      </c>
      <c r="AE83" s="21" t="s">
        <v>155</v>
      </c>
      <c r="AF83" s="21" t="s">
        <v>200</v>
      </c>
      <c r="AG83" s="21" t="s">
        <v>272</v>
      </c>
      <c r="AH83" t="s">
        <v>457</v>
      </c>
      <c r="AI83" s="18"/>
      <c r="AJ83" s="18"/>
      <c r="AK83" s="18"/>
      <c r="AL83" s="18"/>
      <c r="AM83" s="29"/>
    </row>
    <row r="84" spans="1:39" ht="15.75" hidden="1" thickBot="1" x14ac:dyDescent="0.3">
      <c r="A84" s="29"/>
      <c r="B84" s="29">
        <v>33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8" t="s">
        <v>302</v>
      </c>
      <c r="U84" s="51" t="s">
        <v>473</v>
      </c>
      <c r="V84" s="18"/>
      <c r="W84" s="18"/>
      <c r="X84" s="18"/>
      <c r="Y84" s="18"/>
      <c r="Z84" s="18"/>
      <c r="AA84" s="18"/>
      <c r="AB84" s="18" t="str">
        <f t="shared" ref="AB84:AB90" si="7">IF($J$1=1,AC84,IF($J$1=2,AD84,IF($J$1=3,AE84,IF($J$1=4,AF84,IF($J$1=5,AG84,IF($J$1=6,AH84))))))</f>
        <v>MSF 220K Relay</v>
      </c>
      <c r="AC84" s="21" t="s">
        <v>644</v>
      </c>
      <c r="AD84" s="21" t="s">
        <v>645</v>
      </c>
      <c r="AE84" s="21" t="s">
        <v>646</v>
      </c>
      <c r="AF84" s="21" t="s">
        <v>647</v>
      </c>
      <c r="AG84" s="21" t="s">
        <v>648</v>
      </c>
      <c r="AH84" t="s">
        <v>649</v>
      </c>
      <c r="AI84" s="18"/>
      <c r="AJ84" s="18"/>
      <c r="AK84" s="18"/>
      <c r="AL84" s="18"/>
      <c r="AM84" s="29"/>
    </row>
    <row r="85" spans="1:39" hidden="1" x14ac:dyDescent="0.25">
      <c r="A85" s="29"/>
      <c r="B85" s="29">
        <v>54</v>
      </c>
      <c r="C85" s="36">
        <f>E15/1.73205080756</f>
        <v>0</v>
      </c>
      <c r="D85" s="36">
        <f>J15/1.73205080756</f>
        <v>0</v>
      </c>
      <c r="E85" s="36">
        <f>O15/1.73205080756</f>
        <v>0</v>
      </c>
      <c r="F85" s="36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4" t="s">
        <v>27</v>
      </c>
      <c r="U85" s="53" t="s">
        <v>474</v>
      </c>
      <c r="V85" s="18"/>
      <c r="W85" s="18"/>
      <c r="X85" s="18"/>
      <c r="Y85" s="18"/>
      <c r="Z85" s="18"/>
      <c r="AA85" s="18"/>
      <c r="AB85" s="18" t="str">
        <f t="shared" si="7"/>
        <v>3x PT 100</v>
      </c>
      <c r="AC85" s="21" t="s">
        <v>127</v>
      </c>
      <c r="AD85" s="21" t="s">
        <v>162</v>
      </c>
      <c r="AE85" s="21" t="s">
        <v>156</v>
      </c>
      <c r="AF85" s="21" t="s">
        <v>127</v>
      </c>
      <c r="AG85" s="21" t="s">
        <v>127</v>
      </c>
      <c r="AH85" s="18" t="s">
        <v>127</v>
      </c>
      <c r="AI85" s="18"/>
      <c r="AJ85" s="18"/>
      <c r="AK85" s="18"/>
      <c r="AL85" s="18"/>
      <c r="AM85" s="29"/>
    </row>
    <row r="86" spans="1:39" hidden="1" x14ac:dyDescent="0.25">
      <c r="A86" s="29"/>
      <c r="B86" s="29" t="s">
        <v>131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30"/>
      <c r="P86" s="30"/>
      <c r="Q86" s="30"/>
      <c r="R86" s="30"/>
      <c r="S86" s="30"/>
      <c r="T86" s="3" t="s">
        <v>27</v>
      </c>
      <c r="U86" s="53" t="s">
        <v>474</v>
      </c>
      <c r="V86" s="18"/>
      <c r="W86" s="18"/>
      <c r="X86" s="18"/>
      <c r="Y86" s="18"/>
      <c r="Z86" s="18"/>
      <c r="AA86" s="18"/>
      <c r="AB86" s="18" t="str">
        <f t="shared" si="7"/>
        <v>6 x thermistors</v>
      </c>
      <c r="AC86" s="21" t="s">
        <v>126</v>
      </c>
      <c r="AD86" s="21" t="s">
        <v>226</v>
      </c>
      <c r="AE86" s="21" t="s">
        <v>157</v>
      </c>
      <c r="AF86" s="21" t="s">
        <v>201</v>
      </c>
      <c r="AG86" s="21" t="s">
        <v>273</v>
      </c>
      <c r="AH86" s="18" t="s">
        <v>476</v>
      </c>
      <c r="AI86" s="18"/>
      <c r="AJ86" s="18"/>
      <c r="AK86" s="18"/>
      <c r="AL86" s="18"/>
      <c r="AM86" s="29"/>
    </row>
    <row r="87" spans="1:39" hidden="1" x14ac:dyDescent="0.25">
      <c r="A87" s="29"/>
      <c r="B87" s="29" t="s">
        <v>316</v>
      </c>
      <c r="C87" s="29">
        <f>IF($E$9=$AB$52,AB66,IF($E$9=$AB$53,AB83,0))</f>
        <v>0</v>
      </c>
      <c r="D87" s="29">
        <f t="shared" ref="D87" si="8">IF($J$9=$AB$52,AB66,IF($J$9=$AB$53,AB83,0))</f>
        <v>0</v>
      </c>
      <c r="E87" s="29">
        <f t="shared" ref="E87" si="9">IF($O$9=$AB$52,AB66,IF($O$9=$AB$53,AB83,0))</f>
        <v>0</v>
      </c>
      <c r="F87" s="29"/>
      <c r="G87" s="29"/>
      <c r="H87" s="29"/>
      <c r="I87" s="29"/>
      <c r="J87" s="29"/>
      <c r="K87" s="29"/>
      <c r="L87" s="29"/>
      <c r="M87" s="29"/>
      <c r="N87" s="122">
        <v>0</v>
      </c>
      <c r="O87" s="37">
        <v>3</v>
      </c>
      <c r="P87" s="30">
        <v>50</v>
      </c>
      <c r="Q87" s="30"/>
      <c r="R87" s="30"/>
      <c r="S87" s="30"/>
      <c r="T87" s="3" t="str">
        <f>IF(OR(Q83=AL89,Q83=AL90),"dBA","")</f>
        <v>dBA</v>
      </c>
      <c r="U87" s="51"/>
      <c r="V87" s="18"/>
      <c r="W87" s="18"/>
      <c r="X87" s="18"/>
      <c r="Y87" s="18"/>
      <c r="Z87" s="18"/>
      <c r="AA87" s="18"/>
      <c r="AB87" s="18" t="str">
        <f t="shared" si="7"/>
        <v>vibration dampers</v>
      </c>
      <c r="AC87" s="21" t="s">
        <v>368</v>
      </c>
      <c r="AD87" s="21" t="s">
        <v>365</v>
      </c>
      <c r="AE87" s="21" t="s">
        <v>366</v>
      </c>
      <c r="AF87" s="21" t="s">
        <v>397</v>
      </c>
      <c r="AG87" s="21" t="s">
        <v>367</v>
      </c>
      <c r="AH87" s="21" t="s">
        <v>650</v>
      </c>
      <c r="AI87" s="18"/>
      <c r="AJ87" s="18"/>
      <c r="AK87" s="18"/>
      <c r="AL87" s="18"/>
      <c r="AM87" s="29"/>
    </row>
    <row r="88" spans="1:39" ht="15.75" hidden="1" thickBot="1" x14ac:dyDescent="0.3">
      <c r="A88" s="29"/>
      <c r="B88" s="29" t="s">
        <v>133</v>
      </c>
      <c r="C88" s="29">
        <f t="shared" ref="C88:C93" si="10">IF($E$9=$AB$52,AB67,IF($E$9=$AB$53,AB84,0))</f>
        <v>0</v>
      </c>
      <c r="D88" s="29">
        <f t="shared" ref="D88:D93" si="11">IF($J$9=$AB$52,AB67,IF($J$9=$AB$53,AB84,0))</f>
        <v>0</v>
      </c>
      <c r="E88" s="29">
        <f t="shared" ref="E88:E93" si="12">IF($O$9=$AB$52,AB67,IF($O$9=$AB$53,AB84,0))</f>
        <v>0</v>
      </c>
      <c r="F88" s="29"/>
      <c r="G88" s="29"/>
      <c r="H88" s="29"/>
      <c r="I88" s="29"/>
      <c r="J88" s="45" t="s">
        <v>106</v>
      </c>
      <c r="K88" s="29"/>
      <c r="L88" s="29"/>
      <c r="M88" s="29"/>
      <c r="N88" s="122">
        <v>1000</v>
      </c>
      <c r="O88" s="37">
        <v>3</v>
      </c>
      <c r="P88" s="30">
        <v>38</v>
      </c>
      <c r="Q88" s="30"/>
      <c r="R88" s="30"/>
      <c r="S88" s="30"/>
      <c r="T88" s="8"/>
      <c r="U88" s="51"/>
      <c r="V88" s="18"/>
      <c r="W88" s="18"/>
      <c r="X88" s="18"/>
      <c r="Y88" s="18"/>
      <c r="Z88" s="18"/>
      <c r="AA88" s="18"/>
      <c r="AB88" s="18" t="str">
        <f t="shared" si="7"/>
        <v xml:space="preserve">Fans </v>
      </c>
      <c r="AC88" s="21" t="s">
        <v>651</v>
      </c>
      <c r="AD88" s="21" t="s">
        <v>652</v>
      </c>
      <c r="AE88" s="21" t="s">
        <v>653</v>
      </c>
      <c r="AF88" s="21" t="s">
        <v>654</v>
      </c>
      <c r="AG88" s="21" t="s">
        <v>655</v>
      </c>
      <c r="AH88" t="s">
        <v>656</v>
      </c>
      <c r="AI88" s="18"/>
      <c r="AJ88" s="18"/>
      <c r="AK88" s="18"/>
      <c r="AL88" s="18"/>
      <c r="AM88" s="29"/>
    </row>
    <row r="89" spans="1:39" hidden="1" x14ac:dyDescent="0.25">
      <c r="A89" s="29"/>
      <c r="B89" s="29" t="s">
        <v>134</v>
      </c>
      <c r="C89" s="29">
        <f t="shared" si="10"/>
        <v>0</v>
      </c>
      <c r="D89" s="29">
        <f t="shared" si="11"/>
        <v>0</v>
      </c>
      <c r="E89" s="29">
        <f t="shared" si="12"/>
        <v>0</v>
      </c>
      <c r="F89" s="29"/>
      <c r="G89" s="29"/>
      <c r="H89" s="29"/>
      <c r="I89" s="29"/>
      <c r="J89" s="45" t="s">
        <v>107</v>
      </c>
      <c r="K89" s="29"/>
      <c r="L89" s="29"/>
      <c r="M89" s="29"/>
      <c r="N89" s="122">
        <v>1001</v>
      </c>
      <c r="O89" s="37">
        <v>10</v>
      </c>
      <c r="P89" s="30">
        <v>28</v>
      </c>
      <c r="Q89" s="30"/>
      <c r="R89" s="30"/>
      <c r="S89" s="30"/>
      <c r="T89" s="4"/>
      <c r="U89" s="51"/>
      <c r="V89" s="18"/>
      <c r="W89" s="18"/>
      <c r="X89" s="18"/>
      <c r="Y89" s="18"/>
      <c r="Z89" s="18"/>
      <c r="AA89" s="18"/>
      <c r="AB89" s="18" t="str">
        <f t="shared" si="7"/>
        <v>Transformer housing</v>
      </c>
      <c r="AC89" s="24" t="s">
        <v>128</v>
      </c>
      <c r="AD89" s="24" t="s">
        <v>163</v>
      </c>
      <c r="AE89" s="24" t="s">
        <v>158</v>
      </c>
      <c r="AF89" s="24" t="s">
        <v>202</v>
      </c>
      <c r="AG89" s="24" t="s">
        <v>274</v>
      </c>
      <c r="AH89" t="s">
        <v>458</v>
      </c>
      <c r="AI89" s="18"/>
      <c r="AJ89" s="18"/>
      <c r="AK89" s="18"/>
      <c r="AL89" s="18"/>
      <c r="AM89" s="29"/>
    </row>
    <row r="90" spans="1:39" hidden="1" x14ac:dyDescent="0.25">
      <c r="A90" s="29"/>
      <c r="B90" s="29" t="s">
        <v>281</v>
      </c>
      <c r="C90" s="29">
        <f t="shared" si="10"/>
        <v>0</v>
      </c>
      <c r="D90" s="29">
        <f t="shared" si="11"/>
        <v>0</v>
      </c>
      <c r="E90" s="29">
        <f t="shared" si="12"/>
        <v>0</v>
      </c>
      <c r="F90" s="29"/>
      <c r="G90" s="29"/>
      <c r="H90" s="29"/>
      <c r="I90" s="29"/>
      <c r="J90" s="53" t="s">
        <v>681</v>
      </c>
      <c r="K90" s="29"/>
      <c r="L90" s="29"/>
      <c r="M90" s="29"/>
      <c r="N90" s="122">
        <v>3000</v>
      </c>
      <c r="O90" s="37">
        <v>10</v>
      </c>
      <c r="P90" s="30">
        <v>20</v>
      </c>
      <c r="Q90" s="30"/>
      <c r="R90" s="30"/>
      <c r="S90" s="30"/>
      <c r="T90" s="3" t="s">
        <v>315</v>
      </c>
      <c r="U90" s="54" t="s">
        <v>315</v>
      </c>
      <c r="V90" s="21"/>
      <c r="W90" s="21"/>
      <c r="X90" s="18"/>
      <c r="Y90" s="18"/>
      <c r="Z90" s="18"/>
      <c r="AA90" s="18"/>
      <c r="AB90" s="18" t="str">
        <f t="shared" si="7"/>
        <v xml:space="preserve">The above mentioned dimensions and weight are indicative. </v>
      </c>
      <c r="AC90" s="90" t="s">
        <v>387</v>
      </c>
      <c r="AD90" s="92" t="s">
        <v>391</v>
      </c>
      <c r="AE90" s="88" t="s">
        <v>388</v>
      </c>
      <c r="AF90" s="92" t="s">
        <v>392</v>
      </c>
      <c r="AG90" s="92" t="s">
        <v>393</v>
      </c>
      <c r="AH90" s="89" t="s">
        <v>459</v>
      </c>
      <c r="AI90" s="18"/>
      <c r="AJ90" s="18"/>
      <c r="AK90" s="18"/>
      <c r="AL90" s="18"/>
      <c r="AM90" s="29"/>
    </row>
    <row r="91" spans="1:39" ht="15.75" hidden="1" thickBot="1" x14ac:dyDescent="0.3">
      <c r="A91" s="29"/>
      <c r="B91" s="29" t="s">
        <v>132</v>
      </c>
      <c r="C91" s="29">
        <f t="shared" si="10"/>
        <v>0</v>
      </c>
      <c r="D91" s="29">
        <f t="shared" si="11"/>
        <v>0</v>
      </c>
      <c r="E91" s="29">
        <f t="shared" si="12"/>
        <v>0</v>
      </c>
      <c r="F91" s="29"/>
      <c r="G91" s="29"/>
      <c r="H91" s="29"/>
      <c r="I91" s="29"/>
      <c r="J91" s="53" t="s">
        <v>682</v>
      </c>
      <c r="K91" s="29"/>
      <c r="L91" s="29"/>
      <c r="M91" s="29"/>
      <c r="N91" s="122">
        <v>3001</v>
      </c>
      <c r="O91" s="37">
        <v>20</v>
      </c>
      <c r="P91" s="30">
        <v>10</v>
      </c>
      <c r="Q91" s="30"/>
      <c r="R91" s="30"/>
      <c r="S91" s="30"/>
      <c r="T91" s="8"/>
      <c r="U91" s="54"/>
      <c r="V91" s="21"/>
      <c r="W91" s="21"/>
      <c r="X91" s="18"/>
      <c r="Y91" s="18"/>
      <c r="Z91" s="18"/>
      <c r="AA91" s="18"/>
      <c r="AB91" s="18"/>
      <c r="AC91" s="90"/>
      <c r="AD91" s="92"/>
      <c r="AE91" s="88"/>
      <c r="AF91" s="92"/>
      <c r="AG91" s="92"/>
      <c r="AH91" s="89"/>
      <c r="AI91" s="18"/>
      <c r="AJ91" s="18"/>
      <c r="AK91" s="18"/>
      <c r="AL91" s="18"/>
      <c r="AM91" s="29"/>
    </row>
    <row r="92" spans="1:39" hidden="1" x14ac:dyDescent="0.25">
      <c r="A92" s="29"/>
      <c r="B92" s="29" t="s">
        <v>661</v>
      </c>
      <c r="C92" s="29">
        <f t="shared" si="10"/>
        <v>0</v>
      </c>
      <c r="D92" s="29">
        <f t="shared" si="11"/>
        <v>0</v>
      </c>
      <c r="E92" s="29">
        <f t="shared" si="12"/>
        <v>0</v>
      </c>
      <c r="F92" s="29"/>
      <c r="G92" s="29"/>
      <c r="H92" s="29"/>
      <c r="I92" s="29"/>
      <c r="J92" s="29"/>
      <c r="K92" s="29"/>
      <c r="L92" s="29"/>
      <c r="M92" s="29"/>
      <c r="N92" s="122">
        <v>6000</v>
      </c>
      <c r="O92" s="37">
        <v>20</v>
      </c>
      <c r="P92" s="30">
        <v>3</v>
      </c>
      <c r="Q92" s="30"/>
      <c r="R92" s="30"/>
      <c r="S92" s="30"/>
      <c r="T92" s="4" t="s">
        <v>28</v>
      </c>
      <c r="U92" s="4" t="s">
        <v>28</v>
      </c>
      <c r="V92" s="21"/>
      <c r="W92" s="21"/>
      <c r="X92" s="18"/>
      <c r="Y92" s="18"/>
      <c r="Z92" s="18"/>
      <c r="AA92" s="18"/>
      <c r="AB92" s="18"/>
      <c r="AC92" s="90"/>
      <c r="AD92" s="92"/>
      <c r="AE92" s="88"/>
      <c r="AF92" s="92"/>
      <c r="AG92" s="92"/>
      <c r="AH92" s="89"/>
      <c r="AI92" s="18"/>
      <c r="AJ92" s="18"/>
      <c r="AK92" s="18"/>
      <c r="AL92" s="18"/>
      <c r="AM92" s="29"/>
    </row>
    <row r="93" spans="1:39" ht="15.75" hidden="1" thickBot="1" x14ac:dyDescent="0.3">
      <c r="A93" s="29"/>
      <c r="B93" s="29" t="s">
        <v>662</v>
      </c>
      <c r="C93" s="29">
        <f t="shared" si="10"/>
        <v>0</v>
      </c>
      <c r="D93" s="29">
        <f t="shared" si="11"/>
        <v>0</v>
      </c>
      <c r="E93" s="29">
        <f t="shared" si="12"/>
        <v>0</v>
      </c>
      <c r="F93" s="29"/>
      <c r="G93" s="29"/>
      <c r="H93" s="29"/>
      <c r="I93" s="29"/>
      <c r="J93" s="29"/>
      <c r="K93" s="29"/>
      <c r="L93" s="29"/>
      <c r="M93" s="29"/>
      <c r="N93" s="122">
        <v>6001</v>
      </c>
      <c r="O93" s="37">
        <v>28</v>
      </c>
      <c r="P93" s="30"/>
      <c r="Q93" s="30"/>
      <c r="R93" s="30"/>
      <c r="S93" s="30"/>
      <c r="T93" s="11" t="s">
        <v>29</v>
      </c>
      <c r="U93" s="53" t="s">
        <v>469</v>
      </c>
      <c r="V93" s="21"/>
      <c r="W93" s="21"/>
      <c r="X93" s="18"/>
      <c r="Y93" s="18"/>
      <c r="Z93" s="18"/>
      <c r="AA93" s="18"/>
      <c r="AB93" s="18"/>
      <c r="AC93" s="90"/>
      <c r="AD93" s="92"/>
      <c r="AE93" s="88"/>
      <c r="AF93" s="92"/>
      <c r="AG93" s="92"/>
      <c r="AH93" s="89"/>
      <c r="AI93" s="18"/>
      <c r="AJ93" s="18"/>
      <c r="AK93" s="18"/>
      <c r="AL93" s="18"/>
      <c r="AM93" s="29"/>
    </row>
    <row r="94" spans="1:39" ht="14.45" hidden="1" customHeight="1" x14ac:dyDescent="0.25">
      <c r="A94" s="29"/>
      <c r="C94" s="29">
        <f>IF($E$9=$AB$52,AB73,IF($E$9=$AB$53,AB91,0))</f>
        <v>0</v>
      </c>
      <c r="D94" s="29">
        <f>IF($J$9=$AB$52,AB73,IF($J$9=$AB$53,AB91,0))</f>
        <v>0</v>
      </c>
      <c r="E94" s="29">
        <f>IF($O$9=$AB$52,AB73,IF($O$9=$AB$53,AB91,0))</f>
        <v>0</v>
      </c>
      <c r="F94" s="29"/>
      <c r="G94" s="29"/>
      <c r="H94" s="29"/>
      <c r="I94" s="29"/>
      <c r="J94" s="29"/>
      <c r="K94" s="29"/>
      <c r="L94" s="29"/>
      <c r="M94" s="29"/>
      <c r="N94" s="122">
        <v>10000</v>
      </c>
      <c r="O94" s="37">
        <v>28</v>
      </c>
      <c r="P94" s="30"/>
      <c r="Q94" s="30"/>
      <c r="R94" s="30"/>
      <c r="S94" s="30"/>
      <c r="T94" s="12"/>
      <c r="U94" s="54"/>
      <c r="V94" s="21"/>
      <c r="W94" s="21"/>
      <c r="X94" s="18"/>
      <c r="Y94" s="18"/>
      <c r="Z94" s="18"/>
      <c r="AA94" s="18"/>
      <c r="AB94" s="18"/>
      <c r="AC94" s="90"/>
      <c r="AD94" s="92"/>
      <c r="AE94" s="88"/>
      <c r="AF94" s="92"/>
      <c r="AG94" s="92"/>
      <c r="AH94" s="89"/>
      <c r="AI94" s="18"/>
      <c r="AJ94" s="18"/>
      <c r="AK94" s="18"/>
      <c r="AL94" s="18"/>
      <c r="AM94" s="29"/>
    </row>
    <row r="95" spans="1:39" hidden="1" x14ac:dyDescent="0.25">
      <c r="A95" s="29"/>
      <c r="B95" s="19" t="s">
        <v>478</v>
      </c>
      <c r="C95" s="29">
        <f>IF($E$9=$AB$52,AB74,IF($E$9=$AB$53,AB96,0))</f>
        <v>0</v>
      </c>
      <c r="D95" s="29">
        <f>IF($J$9=$AB$52,AB74,IF($J$9=$AB$53,AB96,0))</f>
        <v>0</v>
      </c>
      <c r="E95" s="29">
        <f>IF($O$9=$AB$52,AB74,IF($O$9=$AB$53,AB96,0))</f>
        <v>0</v>
      </c>
      <c r="F95" s="29"/>
      <c r="G95" s="29"/>
      <c r="H95" s="29"/>
      <c r="I95" s="29"/>
      <c r="J95" s="29"/>
      <c r="K95" s="29"/>
      <c r="L95" s="29"/>
      <c r="M95" s="29"/>
      <c r="N95" s="122">
        <v>10001</v>
      </c>
      <c r="O95" s="37">
        <v>38</v>
      </c>
      <c r="P95" s="30"/>
      <c r="Q95" s="30"/>
      <c r="R95" s="30"/>
      <c r="S95" s="30"/>
      <c r="T95" s="13" t="s">
        <v>30</v>
      </c>
      <c r="U95" s="53" t="s">
        <v>471</v>
      </c>
      <c r="V95" s="21"/>
      <c r="W95" s="21"/>
      <c r="X95" s="18"/>
      <c r="Y95" s="18"/>
      <c r="Z95" s="18"/>
      <c r="AA95" s="18"/>
      <c r="AB95" s="18"/>
      <c r="AC95" s="90"/>
      <c r="AD95" s="92"/>
      <c r="AE95" s="88"/>
      <c r="AF95" s="92"/>
      <c r="AG95" s="92"/>
      <c r="AH95" s="89"/>
      <c r="AI95" s="18"/>
      <c r="AJ95" s="18"/>
      <c r="AK95" s="18"/>
      <c r="AL95" s="18"/>
      <c r="AM95" s="29"/>
    </row>
    <row r="96" spans="1:39" hidden="1" x14ac:dyDescent="0.25">
      <c r="A96" s="29"/>
      <c r="B96" s="19" t="s">
        <v>479</v>
      </c>
      <c r="C96" s="29">
        <f>IF($E$9=$AB$52,AB75,IF($E$9=$AB$53,AB92,0))</f>
        <v>0</v>
      </c>
      <c r="D96" s="29">
        <f>IF($J$9=$AB$52,AB75,IF($J$9=$AB$53,AB93,0))</f>
        <v>0</v>
      </c>
      <c r="E96" s="29">
        <f>IF($O$9=$AB$52,AB75,IF($O$9=$AB$53,AB93,0))</f>
        <v>0</v>
      </c>
      <c r="F96" s="29"/>
      <c r="G96" s="29"/>
      <c r="H96" s="29"/>
      <c r="I96" s="29"/>
      <c r="J96" s="29"/>
      <c r="K96" s="29"/>
      <c r="L96" s="29"/>
      <c r="M96" s="29"/>
      <c r="N96" s="122">
        <v>15000</v>
      </c>
      <c r="O96" s="37">
        <v>38</v>
      </c>
      <c r="P96" s="30"/>
      <c r="Q96" s="30"/>
      <c r="R96" s="30"/>
      <c r="S96" s="30"/>
      <c r="T96" s="3" t="s">
        <v>31</v>
      </c>
      <c r="U96" s="53" t="s">
        <v>470</v>
      </c>
      <c r="V96" s="21"/>
      <c r="W96" s="21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/>
      <c r="AI96" s="18"/>
      <c r="AJ96" s="18"/>
      <c r="AK96" s="18"/>
      <c r="AL96" s="18"/>
      <c r="AM96" s="29"/>
    </row>
    <row r="97" spans="1:39" hidden="1" x14ac:dyDescent="0.25">
      <c r="A97" s="29"/>
      <c r="B97" s="29" t="s">
        <v>480</v>
      </c>
      <c r="C97" s="29">
        <f>IF($E$9=$AB$52,AB76,IF($E$9=$AB$53,AB93,0))</f>
        <v>0</v>
      </c>
      <c r="D97" s="29">
        <f>IF($J$9=$AB$52,AB76,IF($J$9=$AB$53,AB94,0))</f>
        <v>0</v>
      </c>
      <c r="E97" s="29">
        <f>IF($O$9=$AB$52,AB76,IF($O$9=$AB$53,AB94,0))</f>
        <v>0</v>
      </c>
      <c r="F97" s="29"/>
      <c r="G97" s="29"/>
      <c r="H97" s="29"/>
      <c r="I97" s="29"/>
      <c r="J97" s="29"/>
      <c r="K97" s="29"/>
      <c r="L97" s="29"/>
      <c r="M97" s="29"/>
      <c r="N97" s="122">
        <v>15001</v>
      </c>
      <c r="O97" s="37">
        <v>50</v>
      </c>
      <c r="P97" s="30"/>
      <c r="Q97" s="30"/>
      <c r="R97" s="30"/>
      <c r="S97" s="30"/>
      <c r="T97" s="3" t="s">
        <v>31</v>
      </c>
      <c r="U97" s="53" t="s">
        <v>470</v>
      </c>
      <c r="V97" s="21"/>
      <c r="W97" s="21"/>
      <c r="X97" s="18"/>
      <c r="Y97" s="18"/>
      <c r="Z97" s="18"/>
      <c r="AA97" s="18"/>
      <c r="AB97" s="18" t="str">
        <f>IF($J$1=1,AC97,IF($J$1=2,AD97,IF($J$1=3,#REF!,IF($J$1=4,AF97,IF($J$1=5,AG98,IF($J$1=6,AH98))))))</f>
        <v xml:space="preserve">Thermal class  </v>
      </c>
      <c r="AC97" s="18" t="s">
        <v>532</v>
      </c>
      <c r="AD97" s="18" t="s">
        <v>530</v>
      </c>
      <c r="AE97" s="18" t="s">
        <v>501</v>
      </c>
      <c r="AF97" s="19" t="s">
        <v>525</v>
      </c>
      <c r="AG97" s="18" t="s">
        <v>531</v>
      </c>
      <c r="AH97" s="18" t="s">
        <v>533</v>
      </c>
      <c r="AI97" s="18"/>
      <c r="AJ97" s="18"/>
      <c r="AK97" s="18"/>
      <c r="AL97" s="18"/>
      <c r="AM97" s="29"/>
    </row>
    <row r="98" spans="1:39" hidden="1" x14ac:dyDescent="0.25">
      <c r="A98" s="29"/>
      <c r="B98" s="29"/>
      <c r="C98" s="29">
        <f>IF($E$9=$AB$52,AB77,IF($E$9=$AB$53,AB94,0))</f>
        <v>0</v>
      </c>
      <c r="D98" s="29">
        <f>IF($J$9=$AB$52,AB77,IF($J$9=$AB$53,AB94,0))</f>
        <v>0</v>
      </c>
      <c r="E98" s="29">
        <f>IF($O$9=$AB$52,AB77,IF($O$9=$AB$53,AB95,0))</f>
        <v>0</v>
      </c>
      <c r="F98" s="29"/>
      <c r="G98" s="29"/>
      <c r="H98" s="29"/>
      <c r="I98" s="29"/>
      <c r="J98" s="29"/>
      <c r="K98" s="29"/>
      <c r="L98" s="29"/>
      <c r="M98" s="29"/>
      <c r="N98" s="122">
        <v>22000</v>
      </c>
      <c r="O98" s="37">
        <v>50</v>
      </c>
      <c r="P98" s="30"/>
      <c r="Q98" s="30"/>
      <c r="R98" s="30"/>
      <c r="S98" s="30"/>
      <c r="T98" s="3" t="s">
        <v>31</v>
      </c>
      <c r="U98" s="53" t="s">
        <v>470</v>
      </c>
      <c r="V98" s="21"/>
      <c r="W98" s="21"/>
      <c r="X98" s="18"/>
      <c r="Y98" s="18"/>
      <c r="Z98" s="18"/>
      <c r="AA98" s="18"/>
      <c r="AB98" s="18" t="str">
        <f>IF($J$1=1,AC98,IF($J$1=2,AD98,IF($J$1=3,AE97,IF($J$1=4,AF98,IF($J$1=5,#REF!,IF($J$1=6,#REF!))))))</f>
        <v xml:space="preserve">Class of insulation  </v>
      </c>
      <c r="AC98" s="18" t="s">
        <v>492</v>
      </c>
      <c r="AD98" s="18" t="s">
        <v>500</v>
      </c>
      <c r="AE98" s="18" t="s">
        <v>501</v>
      </c>
      <c r="AF98" s="18" t="s">
        <v>529</v>
      </c>
      <c r="AG98" s="19" t="s">
        <v>507</v>
      </c>
      <c r="AH98" t="s">
        <v>512</v>
      </c>
      <c r="AI98" s="18"/>
      <c r="AJ98" s="18"/>
      <c r="AK98" s="18"/>
      <c r="AL98" s="18"/>
      <c r="AM98" s="29"/>
    </row>
    <row r="99" spans="1:39" ht="16.899999999999999" hidden="1" customHeight="1" x14ac:dyDescent="0.25">
      <c r="A99" s="29"/>
      <c r="B99" s="29"/>
      <c r="C99" s="29">
        <f>IF($E$9=$AB$52,AB78,IF($E$9=$AB$53,AB95,0))</f>
        <v>0</v>
      </c>
      <c r="D99" s="29">
        <f>IF($J$9=$AB$52,AB78,IF($J$9=$AB$53,AB96,0))</f>
        <v>0</v>
      </c>
      <c r="E99" s="29">
        <f>IF($O$9=$AB$52,AB78,IF($O$9=$AB$53,AB95,0))</f>
        <v>0</v>
      </c>
      <c r="F99" s="29"/>
      <c r="G99" s="29"/>
      <c r="H99" s="29"/>
      <c r="I99" s="29"/>
      <c r="J99" s="29"/>
      <c r="K99" s="29"/>
      <c r="L99" s="29"/>
      <c r="M99" s="29"/>
      <c r="N99" s="122">
        <v>22001</v>
      </c>
      <c r="O99" s="37">
        <v>70</v>
      </c>
      <c r="P99" s="30"/>
      <c r="Q99" s="30"/>
      <c r="R99" s="30"/>
      <c r="S99" s="30"/>
      <c r="T99" s="11" t="s">
        <v>30</v>
      </c>
      <c r="U99" s="53" t="s">
        <v>471</v>
      </c>
      <c r="V99" s="21"/>
      <c r="W99" s="21"/>
      <c r="X99" s="18"/>
      <c r="Y99" s="18"/>
      <c r="Z99" s="18"/>
      <c r="AA99" s="18"/>
      <c r="AB99" s="18" t="str">
        <f t="shared" ref="AB99:AB104" si="13">IF($J$1=1,AC99,IF($J$1=2,AD99,IF($J$1=3,AE99,IF($J$1=4,AF99,IF($J$1=5,AG99,IF($J$1=6,AH99))))))</f>
        <v>Climatic class</v>
      </c>
      <c r="AC99" s="18" t="s">
        <v>493</v>
      </c>
      <c r="AD99" s="93" t="s">
        <v>496</v>
      </c>
      <c r="AE99" s="18" t="s">
        <v>502</v>
      </c>
      <c r="AF99" s="18" t="s">
        <v>528</v>
      </c>
      <c r="AG99" s="18" t="s">
        <v>508</v>
      </c>
      <c r="AH99" t="s">
        <v>513</v>
      </c>
      <c r="AI99" s="18"/>
      <c r="AJ99" s="18"/>
      <c r="AK99" s="18"/>
      <c r="AL99" s="18"/>
      <c r="AM99" s="29"/>
    </row>
    <row r="100" spans="1:39" hidden="1" x14ac:dyDescent="0.25">
      <c r="A100" s="29"/>
      <c r="B100" s="29" t="s">
        <v>316</v>
      </c>
      <c r="C100" s="29">
        <f>IF($E$9=$AB$52,AB79,IF($E$9=$AB$53,AB96,0))</f>
        <v>0</v>
      </c>
      <c r="D100" s="29">
        <f>IF($J$9=$AB$52,AB79,IF($J$9=$AB$53,AB96,0))</f>
        <v>0</v>
      </c>
      <c r="E100" s="29">
        <f>IF($O$9=$AB$52,AB79,IF($O$9=$AB$53,AB96,0))</f>
        <v>0</v>
      </c>
      <c r="F100" s="29"/>
      <c r="G100" s="29"/>
      <c r="H100" s="29"/>
      <c r="I100" s="29"/>
      <c r="J100" s="29"/>
      <c r="K100" s="29"/>
      <c r="L100" s="29"/>
      <c r="M100" s="29"/>
      <c r="N100" s="122">
        <v>33000</v>
      </c>
      <c r="O100" s="37">
        <v>70</v>
      </c>
      <c r="P100" s="30"/>
      <c r="Q100" s="30"/>
      <c r="R100" s="30"/>
      <c r="S100" s="30"/>
      <c r="T100" s="30"/>
      <c r="U100" s="21"/>
      <c r="V100" s="21"/>
      <c r="W100" s="21"/>
      <c r="X100" s="18"/>
      <c r="Y100" s="18"/>
      <c r="Z100" s="18"/>
      <c r="AA100" s="18"/>
      <c r="AB100" s="18" t="str">
        <f t="shared" si="13"/>
        <v>Environmental class</v>
      </c>
      <c r="AC100" s="18" t="s">
        <v>494</v>
      </c>
      <c r="AD100" s="93" t="s">
        <v>497</v>
      </c>
      <c r="AE100" s="18" t="s">
        <v>524</v>
      </c>
      <c r="AF100" s="18" t="s">
        <v>527</v>
      </c>
      <c r="AG100" s="18" t="s">
        <v>509</v>
      </c>
      <c r="AH100" s="94" t="s">
        <v>520</v>
      </c>
      <c r="AI100" s="18"/>
      <c r="AJ100" s="18"/>
      <c r="AK100" s="18"/>
      <c r="AL100" s="18"/>
      <c r="AM100" s="29"/>
    </row>
    <row r="101" spans="1:39" hidden="1" x14ac:dyDescent="0.25">
      <c r="A101" s="29"/>
      <c r="B101" s="29" t="s">
        <v>134</v>
      </c>
      <c r="C101" s="36"/>
      <c r="D101" s="36"/>
      <c r="E101" s="36"/>
      <c r="F101" s="36"/>
      <c r="G101" s="29"/>
      <c r="H101" s="29"/>
      <c r="I101" s="29"/>
      <c r="J101" s="29"/>
      <c r="K101" s="29"/>
      <c r="L101" s="29"/>
      <c r="M101" s="29"/>
      <c r="N101" s="122">
        <v>33001</v>
      </c>
      <c r="O101" s="37">
        <v>75</v>
      </c>
      <c r="P101" s="30"/>
      <c r="Q101" s="29"/>
      <c r="R101" s="29"/>
      <c r="S101" s="29"/>
      <c r="T101" s="30"/>
      <c r="U101" s="21"/>
      <c r="V101" s="21"/>
      <c r="W101" s="21"/>
      <c r="X101" s="18"/>
      <c r="Y101" s="18"/>
      <c r="Z101" s="18"/>
      <c r="AA101" s="18"/>
      <c r="AB101" s="18" t="str">
        <f t="shared" si="13"/>
        <v xml:space="preserve">Fire behaviour class  </v>
      </c>
      <c r="AC101" s="18" t="s">
        <v>495</v>
      </c>
      <c r="AD101" s="93" t="s">
        <v>498</v>
      </c>
      <c r="AE101" s="18" t="s">
        <v>523</v>
      </c>
      <c r="AF101" s="18" t="s">
        <v>526</v>
      </c>
      <c r="AG101" s="18" t="s">
        <v>510</v>
      </c>
      <c r="AH101" s="94" t="s">
        <v>521</v>
      </c>
      <c r="AI101" s="18"/>
      <c r="AJ101" s="18"/>
      <c r="AK101" s="18"/>
      <c r="AL101" s="18"/>
      <c r="AM101" s="29"/>
    </row>
    <row r="102" spans="1:39" hidden="1" x14ac:dyDescent="0.25">
      <c r="A102" s="29"/>
      <c r="B102" s="29" t="s">
        <v>135</v>
      </c>
      <c r="C102" s="38"/>
      <c r="D102" s="38"/>
      <c r="E102" s="38"/>
      <c r="F102" s="38"/>
      <c r="G102" s="29"/>
      <c r="H102" s="29"/>
      <c r="I102" s="29"/>
      <c r="J102" s="29"/>
      <c r="K102" s="29"/>
      <c r="L102" s="29"/>
      <c r="M102" s="29"/>
      <c r="N102" s="122">
        <v>35000</v>
      </c>
      <c r="O102" s="37">
        <v>75</v>
      </c>
      <c r="P102" s="30"/>
      <c r="Q102" s="29"/>
      <c r="R102" s="29"/>
      <c r="S102" s="29"/>
      <c r="T102" s="30"/>
      <c r="U102" s="21"/>
      <c r="V102" s="21"/>
      <c r="W102" s="21"/>
      <c r="X102" s="18"/>
      <c r="Y102" s="18"/>
      <c r="Z102" s="18"/>
      <c r="AA102" s="18"/>
      <c r="AB102" s="18" t="str">
        <f t="shared" si="13"/>
        <v>Corrosion Protection</v>
      </c>
      <c r="AC102" s="91" t="s">
        <v>489</v>
      </c>
      <c r="AD102" s="18" t="s">
        <v>499</v>
      </c>
      <c r="AE102" s="18" t="s">
        <v>503</v>
      </c>
      <c r="AF102" s="18" t="s">
        <v>505</v>
      </c>
      <c r="AG102" s="18" t="s">
        <v>511</v>
      </c>
      <c r="AH102" s="94" t="s">
        <v>522</v>
      </c>
      <c r="AI102" s="18"/>
      <c r="AJ102" s="18"/>
      <c r="AK102" s="18"/>
      <c r="AL102" s="18"/>
      <c r="AM102" s="29"/>
    </row>
    <row r="103" spans="1:39" hidden="1" x14ac:dyDescent="0.25">
      <c r="A103" s="29"/>
      <c r="B103" s="29" t="s">
        <v>281</v>
      </c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30"/>
      <c r="U103" s="21"/>
      <c r="V103" s="21"/>
      <c r="W103" s="21"/>
      <c r="X103" s="18"/>
      <c r="Y103" s="18"/>
      <c r="Z103" s="18"/>
      <c r="AA103" s="18"/>
      <c r="AB103" s="18" t="str">
        <f t="shared" si="13"/>
        <v>Color</v>
      </c>
      <c r="AC103" s="18" t="s">
        <v>491</v>
      </c>
      <c r="AD103" s="18" t="s">
        <v>490</v>
      </c>
      <c r="AE103" s="18" t="s">
        <v>504</v>
      </c>
      <c r="AF103" s="18" t="s">
        <v>506</v>
      </c>
      <c r="AG103" s="18" t="s">
        <v>490</v>
      </c>
      <c r="AH103" s="18" t="s">
        <v>514</v>
      </c>
      <c r="AI103" s="18"/>
      <c r="AJ103" s="18"/>
      <c r="AK103" s="18"/>
      <c r="AL103" s="18"/>
      <c r="AM103" s="29"/>
    </row>
    <row r="104" spans="1:39" hidden="1" x14ac:dyDescent="0.25">
      <c r="A104" s="29"/>
      <c r="B104" s="29" t="s">
        <v>663</v>
      </c>
      <c r="C104" s="39" t="s">
        <v>320</v>
      </c>
      <c r="D104" s="40" t="s">
        <v>334</v>
      </c>
      <c r="E104" s="39" t="s">
        <v>318</v>
      </c>
      <c r="F104" s="39"/>
      <c r="G104" s="29"/>
      <c r="H104" s="29"/>
      <c r="I104" s="29"/>
      <c r="J104" s="29"/>
      <c r="K104" s="29"/>
      <c r="L104" s="29"/>
      <c r="M104" s="29"/>
      <c r="N104" s="29">
        <f>VLOOKUP(E13,N87:O102,2)</f>
        <v>3</v>
      </c>
      <c r="O104" s="29">
        <f>VLOOKUP(E15,N87:Q102,2)</f>
        <v>3</v>
      </c>
      <c r="P104" s="29"/>
      <c r="Q104" s="29"/>
      <c r="R104" s="29"/>
      <c r="S104" s="29"/>
      <c r="T104" s="30"/>
      <c r="U104" s="21"/>
      <c r="V104" s="21"/>
      <c r="W104" s="21"/>
      <c r="X104" s="18" t="s">
        <v>488</v>
      </c>
      <c r="Y104" s="18"/>
      <c r="Z104" s="18"/>
      <c r="AA104" s="18"/>
      <c r="AB104" s="18" t="str">
        <f t="shared" si="13"/>
        <v>Seismicity</v>
      </c>
      <c r="AC104" s="18" t="s">
        <v>657</v>
      </c>
      <c r="AD104" s="99" t="s">
        <v>638</v>
      </c>
      <c r="AE104" s="18" t="s">
        <v>658</v>
      </c>
      <c r="AF104" s="18" t="s">
        <v>637</v>
      </c>
      <c r="AG104" s="18" t="s">
        <v>660</v>
      </c>
      <c r="AH104" s="100" t="s">
        <v>659</v>
      </c>
      <c r="AI104" s="18"/>
      <c r="AJ104" s="18"/>
      <c r="AK104" s="18"/>
      <c r="AL104" s="18"/>
      <c r="AM104" s="29"/>
    </row>
    <row r="105" spans="1:39" hidden="1" x14ac:dyDescent="0.25">
      <c r="A105" s="29"/>
      <c r="B105" s="29"/>
      <c r="C105" s="30" t="s">
        <v>329</v>
      </c>
      <c r="D105" s="30" t="s">
        <v>330</v>
      </c>
      <c r="E105" s="30" t="s">
        <v>331</v>
      </c>
      <c r="F105" s="30"/>
      <c r="G105" s="29"/>
      <c r="H105" s="29"/>
      <c r="I105" s="29"/>
      <c r="J105" s="29"/>
      <c r="K105" s="29"/>
      <c r="L105" s="29"/>
      <c r="M105" s="29"/>
      <c r="N105" s="29">
        <f>VLOOKUP(J13,N87:O102,2)</f>
        <v>3</v>
      </c>
      <c r="O105" s="29">
        <f>VLOOKUP(J15,N87:Q102,2)</f>
        <v>3</v>
      </c>
      <c r="P105" s="29"/>
      <c r="Q105" s="29"/>
      <c r="R105" s="29"/>
      <c r="S105" s="29"/>
      <c r="T105" s="29"/>
      <c r="U105" s="18"/>
      <c r="V105" s="18"/>
      <c r="W105" s="18"/>
      <c r="X105" s="18"/>
      <c r="Y105" s="18"/>
      <c r="Z105" s="18"/>
      <c r="AA105" s="18"/>
      <c r="AB105" s="18" t="str">
        <f>IF($J$1=1,AC105,IF($J$1=2,AD105,IF($J$1=3,AE105,IF($J$1=4,AF105,IF($J$1=5,AG105,IF($J$1=6,AH105))))))</f>
        <v>continuous  (S1)</v>
      </c>
      <c r="AC105" s="21" t="s">
        <v>664</v>
      </c>
      <c r="AD105" s="21" t="s">
        <v>665</v>
      </c>
      <c r="AE105" s="22" t="s">
        <v>666</v>
      </c>
      <c r="AF105" s="22" t="s">
        <v>667</v>
      </c>
      <c r="AG105" s="22" t="s">
        <v>668</v>
      </c>
      <c r="AH105" t="s">
        <v>669</v>
      </c>
      <c r="AI105" s="18"/>
      <c r="AJ105" s="18"/>
      <c r="AK105" s="18"/>
      <c r="AL105" s="18"/>
      <c r="AM105" s="29"/>
    </row>
    <row r="106" spans="1:39" hidden="1" x14ac:dyDescent="0.25">
      <c r="A106" s="29"/>
      <c r="B106" s="29"/>
      <c r="C106" s="47"/>
      <c r="D106" s="47"/>
      <c r="E106" s="47"/>
      <c r="F106" s="47"/>
      <c r="G106" s="29"/>
      <c r="H106" s="29"/>
      <c r="I106" s="29"/>
      <c r="J106" s="29"/>
      <c r="K106" s="29"/>
      <c r="L106" s="29"/>
      <c r="M106" s="29"/>
      <c r="N106" s="29">
        <f>VLOOKUP(O13,N87:O102,2)</f>
        <v>3</v>
      </c>
      <c r="O106" s="29">
        <f>VLOOKUP(O15,N87:Q102,2)</f>
        <v>3</v>
      </c>
      <c r="P106" s="29"/>
      <c r="Q106" s="29"/>
      <c r="R106" s="29"/>
      <c r="S106" s="29"/>
      <c r="T106" s="29"/>
      <c r="U106" s="18"/>
      <c r="V106" s="18"/>
      <c r="W106" s="18"/>
      <c r="X106" s="18"/>
      <c r="Y106" s="18"/>
      <c r="Z106" s="18"/>
      <c r="AA106" s="18"/>
      <c r="AB106" s="18"/>
      <c r="AI106" s="52"/>
      <c r="AJ106" s="18"/>
      <c r="AK106" s="18"/>
      <c r="AL106" s="18"/>
      <c r="AM106" s="29"/>
    </row>
    <row r="107" spans="1:39" hidden="1" x14ac:dyDescent="0.25">
      <c r="A107" s="29"/>
      <c r="B107" s="29"/>
      <c r="C107" s="47"/>
      <c r="D107" s="47"/>
      <c r="E107" s="47"/>
      <c r="F107" s="47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18"/>
      <c r="V107" s="18"/>
      <c r="W107" s="18"/>
      <c r="X107" s="18"/>
      <c r="Y107" s="18"/>
      <c r="Z107" s="18"/>
      <c r="AA107" s="18"/>
      <c r="AB107" s="18" t="str">
        <f t="shared" ref="AB107:AB124" si="14">IF($J$1=1,AC107,IF($J$1=2,AD107,IF($J$1=3,AE107,IF($J$1=4,AF107,IF($J$1=5,AG107,IF($J$1=6,AH107))))))</f>
        <v>Class I (EN 61378-1)</v>
      </c>
      <c r="AC107" s="18" t="s">
        <v>534</v>
      </c>
      <c r="AD107" s="18" t="s">
        <v>551</v>
      </c>
      <c r="AE107" s="18" t="s">
        <v>567</v>
      </c>
      <c r="AF107" s="18" t="s">
        <v>594</v>
      </c>
      <c r="AG107" s="18" t="s">
        <v>599</v>
      </c>
      <c r="AH107" s="18" t="s">
        <v>615</v>
      </c>
      <c r="AI107" s="18"/>
      <c r="AJ107" s="18"/>
      <c r="AK107" s="18"/>
      <c r="AL107" s="18"/>
      <c r="AM107" s="29"/>
    </row>
    <row r="108" spans="1:39" hidden="1" x14ac:dyDescent="0.25">
      <c r="A108" s="29"/>
      <c r="B108" s="29"/>
      <c r="C108" s="30" t="s">
        <v>326</v>
      </c>
      <c r="D108" s="30" t="s">
        <v>325</v>
      </c>
      <c r="E108" s="30" t="s">
        <v>324</v>
      </c>
      <c r="F108" s="30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18"/>
      <c r="V108" s="18"/>
      <c r="W108" s="18"/>
      <c r="X108" s="18"/>
      <c r="Y108" s="18"/>
      <c r="Z108" s="18"/>
      <c r="AA108" s="18"/>
      <c r="AB108" s="18" t="str">
        <f t="shared" si="14"/>
        <v>Class II (EN 61378-1)</v>
      </c>
      <c r="AC108" s="18" t="s">
        <v>535</v>
      </c>
      <c r="AD108" s="18" t="s">
        <v>552</v>
      </c>
      <c r="AE108" s="18" t="s">
        <v>568</v>
      </c>
      <c r="AF108" s="18" t="s">
        <v>595</v>
      </c>
      <c r="AG108" s="18" t="s">
        <v>600</v>
      </c>
      <c r="AH108" s="18" t="s">
        <v>616</v>
      </c>
      <c r="AI108" s="18"/>
      <c r="AJ108" s="18"/>
      <c r="AK108" s="18"/>
      <c r="AL108" s="18"/>
      <c r="AM108" s="29"/>
    </row>
    <row r="109" spans="1:39" hidden="1" x14ac:dyDescent="0.25">
      <c r="A109" s="29"/>
      <c r="B109" s="29"/>
      <c r="C109" s="30" t="s">
        <v>321</v>
      </c>
      <c r="D109" s="30" t="s">
        <v>327</v>
      </c>
      <c r="E109" s="41" t="s">
        <v>318</v>
      </c>
      <c r="F109" s="41"/>
      <c r="G109" s="38"/>
      <c r="H109" s="38"/>
      <c r="I109" s="38"/>
      <c r="J109" s="38"/>
      <c r="K109" s="38"/>
      <c r="L109" s="29"/>
      <c r="M109" s="29"/>
      <c r="N109" s="29"/>
      <c r="O109" s="29"/>
      <c r="P109" s="29"/>
      <c r="Q109" s="29"/>
      <c r="R109" s="29"/>
      <c r="S109" s="29"/>
      <c r="T109" s="29"/>
      <c r="U109" s="18"/>
      <c r="V109" s="18"/>
      <c r="W109" s="18"/>
      <c r="X109" s="18"/>
      <c r="Y109" s="18"/>
      <c r="Z109" s="18"/>
      <c r="AA109" s="18"/>
      <c r="AB109" s="18" t="str">
        <f t="shared" si="14"/>
        <v>Class III (EN 61378-1)</v>
      </c>
      <c r="AC109" s="18" t="s">
        <v>536</v>
      </c>
      <c r="AD109" s="18" t="s">
        <v>553</v>
      </c>
      <c r="AE109" s="18" t="s">
        <v>569</v>
      </c>
      <c r="AF109" s="18" t="s">
        <v>596</v>
      </c>
      <c r="AG109" s="18" t="s">
        <v>601</v>
      </c>
      <c r="AH109" s="18" t="s">
        <v>617</v>
      </c>
      <c r="AI109" s="18"/>
      <c r="AJ109" s="18"/>
      <c r="AK109" s="18"/>
      <c r="AL109" s="18"/>
      <c r="AM109" s="29"/>
    </row>
    <row r="110" spans="1:39" hidden="1" x14ac:dyDescent="0.25">
      <c r="A110" s="29"/>
      <c r="B110" s="29"/>
      <c r="C110" s="30" t="s">
        <v>129</v>
      </c>
      <c r="D110" s="30" t="s">
        <v>136</v>
      </c>
      <c r="E110" s="41" t="s">
        <v>137</v>
      </c>
      <c r="F110" s="41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18"/>
      <c r="V110" s="18"/>
      <c r="W110" s="18"/>
      <c r="X110" s="18"/>
      <c r="Y110" s="18"/>
      <c r="Z110" s="18"/>
      <c r="AA110" s="18"/>
      <c r="AB110" s="18" t="str">
        <f t="shared" si="14"/>
        <v>Class IV (EN 61378-1)</v>
      </c>
      <c r="AC110" s="18" t="s">
        <v>537</v>
      </c>
      <c r="AD110" s="18" t="s">
        <v>554</v>
      </c>
      <c r="AE110" s="18" t="s">
        <v>570</v>
      </c>
      <c r="AF110" s="18" t="s">
        <v>597</v>
      </c>
      <c r="AG110" s="18" t="s">
        <v>602</v>
      </c>
      <c r="AH110" s="18" t="s">
        <v>618</v>
      </c>
      <c r="AI110" s="18"/>
      <c r="AJ110" s="18"/>
      <c r="AK110" s="18"/>
      <c r="AL110" s="18"/>
      <c r="AM110" s="29"/>
    </row>
    <row r="111" spans="1:39" hidden="1" x14ac:dyDescent="0.25">
      <c r="A111" s="29"/>
      <c r="B111" s="29" t="str">
        <f>IF($J$1=1,C104,IF($J$1=2,D104,IF($J$1=3,E104,IF($J$1=4,G111,IF($J$1=5,I111,IF($J$1=6,J111))))))</f>
        <v>Deviations from technical specifications</v>
      </c>
      <c r="C111" s="30" t="s">
        <v>207</v>
      </c>
      <c r="D111" s="42" t="s">
        <v>208</v>
      </c>
      <c r="E111" s="41" t="s">
        <v>209</v>
      </c>
      <c r="F111" s="41"/>
      <c r="G111" s="39" t="s">
        <v>319</v>
      </c>
      <c r="H111" s="39"/>
      <c r="I111" s="39" t="s">
        <v>232</v>
      </c>
      <c r="J111" t="s">
        <v>460</v>
      </c>
      <c r="K111"/>
      <c r="L111" s="29"/>
      <c r="M111" s="29"/>
      <c r="N111" s="29"/>
      <c r="O111" s="29"/>
      <c r="P111" s="29"/>
      <c r="Q111" s="29"/>
      <c r="R111" s="29"/>
      <c r="S111" s="29" t="s">
        <v>515</v>
      </c>
      <c r="T111" s="29"/>
      <c r="U111" s="18"/>
      <c r="V111" s="18"/>
      <c r="W111" s="18"/>
      <c r="X111" s="18"/>
      <c r="Y111" s="18"/>
      <c r="Z111" s="18"/>
      <c r="AA111" s="18"/>
      <c r="AB111" s="18" t="str">
        <f t="shared" si="14"/>
        <v>Class V (EN 61378-1)</v>
      </c>
      <c r="AC111" s="18" t="s">
        <v>538</v>
      </c>
      <c r="AD111" s="18" t="s">
        <v>555</v>
      </c>
      <c r="AE111" s="18" t="s">
        <v>571</v>
      </c>
      <c r="AF111" s="18" t="s">
        <v>598</v>
      </c>
      <c r="AG111" s="18" t="s">
        <v>603</v>
      </c>
      <c r="AH111" s="18" t="s">
        <v>619</v>
      </c>
      <c r="AI111" s="18"/>
      <c r="AJ111" s="18"/>
      <c r="AK111" s="18"/>
      <c r="AL111" s="18"/>
      <c r="AM111" s="29"/>
    </row>
    <row r="112" spans="1:39" hidden="1" x14ac:dyDescent="0.25">
      <c r="A112" s="29"/>
      <c r="B112" s="29" t="str">
        <f>IF($J$1=1,C105,IF($J$1=2,D105,IF($J$1=3,E105,IF($J$1=4,G112,IF($J$1=5,I112,IF($J$1=6,J112))))))</f>
        <v>without deviations</v>
      </c>
      <c r="C112" s="30" t="s">
        <v>212</v>
      </c>
      <c r="D112" s="30" t="s">
        <v>211</v>
      </c>
      <c r="E112" s="30" t="s">
        <v>210</v>
      </c>
      <c r="F112" s="30"/>
      <c r="G112" s="30" t="s">
        <v>332</v>
      </c>
      <c r="H112" s="30"/>
      <c r="I112" s="29" t="s">
        <v>333</v>
      </c>
      <c r="J112" t="s">
        <v>461</v>
      </c>
      <c r="K112"/>
      <c r="L112" s="29"/>
      <c r="M112" s="29"/>
      <c r="N112" s="29"/>
      <c r="O112" s="29"/>
      <c r="P112" s="29"/>
      <c r="Q112" s="29"/>
      <c r="R112" s="29"/>
      <c r="S112" s="29" t="s">
        <v>516</v>
      </c>
      <c r="T112" s="29"/>
      <c r="U112" s="18"/>
      <c r="V112" s="18"/>
      <c r="W112" s="18"/>
      <c r="X112" s="18"/>
      <c r="Y112" s="18"/>
      <c r="Z112" s="18"/>
      <c r="AA112" s="18"/>
      <c r="AB112" s="18" t="str">
        <f t="shared" si="14"/>
        <v>Class IV (EN 61378-1)</v>
      </c>
      <c r="AC112" s="18" t="s">
        <v>537</v>
      </c>
      <c r="AD112" s="18" t="s">
        <v>554</v>
      </c>
      <c r="AE112" s="18" t="s">
        <v>570</v>
      </c>
      <c r="AF112" s="18" t="s">
        <v>597</v>
      </c>
      <c r="AG112" s="18" t="s">
        <v>602</v>
      </c>
      <c r="AH112" s="18" t="s">
        <v>618</v>
      </c>
      <c r="AI112" s="18"/>
      <c r="AJ112" s="18"/>
      <c r="AK112" s="18"/>
      <c r="AL112" s="18"/>
      <c r="AM112" s="29"/>
    </row>
    <row r="113" spans="1:39" hidden="1" x14ac:dyDescent="0.25">
      <c r="A113" s="29"/>
      <c r="B113" s="29"/>
      <c r="C113" s="30" t="s">
        <v>130</v>
      </c>
      <c r="D113" s="30" t="s">
        <v>215</v>
      </c>
      <c r="E113" s="30" t="s">
        <v>216</v>
      </c>
      <c r="F113" s="30"/>
      <c r="G113" s="47"/>
      <c r="H113" s="47"/>
      <c r="I113" s="47"/>
      <c r="J113" s="56"/>
      <c r="K113" s="56"/>
      <c r="L113" s="55"/>
      <c r="M113" s="55"/>
      <c r="N113" s="55"/>
      <c r="O113" s="55"/>
      <c r="P113" s="55"/>
      <c r="Q113" s="55"/>
      <c r="R113" s="55"/>
      <c r="S113" s="55" t="s">
        <v>517</v>
      </c>
      <c r="T113" s="29"/>
      <c r="U113" s="18"/>
      <c r="V113" s="18"/>
      <c r="W113" s="18"/>
      <c r="X113" s="18"/>
      <c r="Y113" s="18"/>
      <c r="Z113" s="18"/>
      <c r="AA113" s="18"/>
      <c r="AB113" s="18"/>
      <c r="AC113" s="58"/>
      <c r="AD113" s="58"/>
      <c r="AE113" s="58"/>
      <c r="AF113" s="58"/>
      <c r="AG113" s="58"/>
      <c r="AH113" s="58"/>
      <c r="AI113" s="18"/>
      <c r="AJ113" s="18"/>
      <c r="AK113" s="18"/>
      <c r="AL113" s="18"/>
      <c r="AM113" s="29"/>
    </row>
    <row r="114" spans="1:39" hidden="1" x14ac:dyDescent="0.25">
      <c r="A114" s="29"/>
      <c r="B114" s="29"/>
      <c r="C114" s="29"/>
      <c r="D114" s="29"/>
      <c r="E114" s="29"/>
      <c r="F114" s="29"/>
      <c r="G114" s="47"/>
      <c r="H114" s="47"/>
      <c r="I114" s="47"/>
      <c r="J114" s="56"/>
      <c r="K114" s="56"/>
      <c r="L114" s="55"/>
      <c r="M114" s="55"/>
      <c r="N114" s="55"/>
      <c r="O114" s="55"/>
      <c r="P114" s="55"/>
      <c r="Q114" s="55"/>
      <c r="R114" s="55"/>
      <c r="S114" s="55" t="s">
        <v>518</v>
      </c>
      <c r="T114" s="29"/>
      <c r="U114" s="18"/>
      <c r="V114" s="18"/>
      <c r="W114" s="18"/>
      <c r="X114" s="18"/>
      <c r="Y114" s="18"/>
      <c r="Z114" s="18"/>
      <c r="AA114" s="18"/>
      <c r="AB114" s="18" t="str">
        <f t="shared" si="14"/>
        <v>Class I (EN 50329)</v>
      </c>
      <c r="AC114" s="18" t="s">
        <v>539</v>
      </c>
      <c r="AD114" s="18" t="s">
        <v>556</v>
      </c>
      <c r="AE114" s="18" t="s">
        <v>572</v>
      </c>
      <c r="AF114" s="18" t="s">
        <v>583</v>
      </c>
      <c r="AG114" s="18" t="s">
        <v>604</v>
      </c>
      <c r="AH114" s="18" t="s">
        <v>620</v>
      </c>
      <c r="AI114" s="18"/>
      <c r="AJ114" s="18"/>
      <c r="AK114" s="18"/>
      <c r="AL114" s="18"/>
      <c r="AM114" s="29"/>
    </row>
    <row r="115" spans="1:39" hidden="1" x14ac:dyDescent="0.25">
      <c r="A115" s="29"/>
      <c r="B115" s="29" t="str">
        <f t="shared" ref="B115:B120" si="15">IF($J$1=1,C108,IF($J$1=2,D108,IF($J$1=3,E108,IF($J$1=4,G115,IF($J$1=5,I115,IF($J$1=6,J115))))))</f>
        <v>Assignment</v>
      </c>
      <c r="C115" s="29"/>
      <c r="D115" s="29"/>
      <c r="E115" s="29"/>
      <c r="F115" s="29"/>
      <c r="G115" s="30" t="s">
        <v>323</v>
      </c>
      <c r="H115" s="30"/>
      <c r="I115" s="30" t="s">
        <v>322</v>
      </c>
      <c r="J115" t="s">
        <v>462</v>
      </c>
      <c r="K115"/>
      <c r="L115" s="29"/>
      <c r="M115" s="29"/>
      <c r="N115" s="29"/>
      <c r="O115" s="29"/>
      <c r="P115" s="29"/>
      <c r="Q115" s="29"/>
      <c r="R115" s="29"/>
      <c r="S115" s="55" t="s">
        <v>519</v>
      </c>
      <c r="T115" s="29"/>
      <c r="U115" s="18"/>
      <c r="V115" s="18"/>
      <c r="W115" s="18"/>
      <c r="X115" s="18"/>
      <c r="Y115" s="18"/>
      <c r="Z115" s="18"/>
      <c r="AA115" s="18"/>
      <c r="AB115" s="18" t="str">
        <f t="shared" si="14"/>
        <v>Class IA (EN 50329)</v>
      </c>
      <c r="AC115" s="18" t="s">
        <v>540</v>
      </c>
      <c r="AD115" s="18" t="s">
        <v>557</v>
      </c>
      <c r="AE115" s="18" t="s">
        <v>573</v>
      </c>
      <c r="AF115" s="18" t="s">
        <v>584</v>
      </c>
      <c r="AG115" s="18" t="s">
        <v>605</v>
      </c>
      <c r="AH115" s="18" t="s">
        <v>621</v>
      </c>
      <c r="AI115" s="18"/>
      <c r="AJ115" s="18"/>
      <c r="AK115" s="18"/>
      <c r="AL115" s="18"/>
      <c r="AM115" s="29"/>
    </row>
    <row r="116" spans="1:39" hidden="1" x14ac:dyDescent="0.25">
      <c r="A116" s="29"/>
      <c r="B116" s="29" t="str">
        <f t="shared" si="15"/>
        <v>Deviation</v>
      </c>
      <c r="C116" s="29" t="s">
        <v>335</v>
      </c>
      <c r="D116" s="29" t="s">
        <v>337</v>
      </c>
      <c r="E116" s="29" t="s">
        <v>340</v>
      </c>
      <c r="F116" s="29"/>
      <c r="G116" s="30" t="s">
        <v>319</v>
      </c>
      <c r="H116" s="30"/>
      <c r="I116" s="30" t="s">
        <v>317</v>
      </c>
      <c r="J116" t="s">
        <v>463</v>
      </c>
      <c r="K116"/>
      <c r="L116" s="29"/>
      <c r="M116" s="29"/>
      <c r="N116" s="29"/>
      <c r="O116" s="29"/>
      <c r="P116" s="29"/>
      <c r="Q116" s="29"/>
      <c r="R116" s="29"/>
      <c r="S116" s="29"/>
      <c r="T116" s="29"/>
      <c r="U116" s="18"/>
      <c r="V116" s="18"/>
      <c r="W116" s="18"/>
      <c r="X116" s="18"/>
      <c r="Y116" s="18"/>
      <c r="Z116" s="18"/>
      <c r="AA116" s="18"/>
      <c r="AB116" s="18" t="str">
        <f t="shared" si="14"/>
        <v>Class IB (EN 50329)</v>
      </c>
      <c r="AC116" s="18" t="s">
        <v>541</v>
      </c>
      <c r="AD116" s="18" t="s">
        <v>558</v>
      </c>
      <c r="AE116" s="18" t="s">
        <v>574</v>
      </c>
      <c r="AF116" s="18" t="s">
        <v>585</v>
      </c>
      <c r="AG116" s="18" t="s">
        <v>606</v>
      </c>
      <c r="AH116" s="18" t="s">
        <v>622</v>
      </c>
      <c r="AI116" s="18"/>
      <c r="AJ116" s="18"/>
      <c r="AK116" s="18"/>
      <c r="AL116" s="18"/>
      <c r="AM116" s="29"/>
    </row>
    <row r="117" spans="1:39" s="58" customFormat="1" hidden="1" x14ac:dyDescent="0.25">
      <c r="A117" s="55"/>
      <c r="B117" s="29" t="str">
        <f t="shared" si="15"/>
        <v>Note</v>
      </c>
      <c r="C117" s="29" t="s">
        <v>336</v>
      </c>
      <c r="D117" s="29" t="s">
        <v>343</v>
      </c>
      <c r="E117" s="45" t="s">
        <v>341</v>
      </c>
      <c r="F117" s="45"/>
      <c r="G117" s="30" t="s">
        <v>184</v>
      </c>
      <c r="H117" s="30"/>
      <c r="I117" s="30" t="s">
        <v>254</v>
      </c>
      <c r="J117" t="s">
        <v>431</v>
      </c>
      <c r="K117"/>
      <c r="L117" s="29"/>
      <c r="M117" s="29"/>
      <c r="N117" s="29"/>
      <c r="O117" s="29"/>
      <c r="P117" s="29"/>
      <c r="Q117" s="29"/>
      <c r="R117" s="29"/>
      <c r="S117" s="29"/>
      <c r="T117" s="55"/>
      <c r="U117" s="57"/>
      <c r="V117" s="57"/>
      <c r="W117" s="57"/>
      <c r="X117" s="57"/>
      <c r="Y117" s="57"/>
      <c r="Z117" s="57"/>
      <c r="AA117" s="57"/>
      <c r="AB117" s="18" t="str">
        <f t="shared" si="14"/>
        <v>Class ID (EN 50329)</v>
      </c>
      <c r="AC117" s="18" t="s">
        <v>542</v>
      </c>
      <c r="AD117" s="18" t="s">
        <v>559</v>
      </c>
      <c r="AE117" s="18" t="s">
        <v>575</v>
      </c>
      <c r="AF117" s="18" t="s">
        <v>586</v>
      </c>
      <c r="AG117" s="18" t="s">
        <v>607</v>
      </c>
      <c r="AH117" s="18" t="s">
        <v>623</v>
      </c>
      <c r="AI117" s="18"/>
      <c r="AJ117" s="57"/>
      <c r="AK117" s="57"/>
      <c r="AL117" s="57"/>
      <c r="AM117" s="55"/>
    </row>
    <row r="118" spans="1:39" s="58" customFormat="1" hidden="1" x14ac:dyDescent="0.25">
      <c r="A118" s="55"/>
      <c r="B118" s="29" t="str">
        <f t="shared" si="15"/>
        <v>Elaborated by</v>
      </c>
      <c r="C118" s="29" t="s">
        <v>339</v>
      </c>
      <c r="D118" s="29" t="s">
        <v>338</v>
      </c>
      <c r="E118" s="45" t="s">
        <v>342</v>
      </c>
      <c r="F118" s="45"/>
      <c r="G118" s="43" t="s">
        <v>213</v>
      </c>
      <c r="H118" s="43"/>
      <c r="I118" s="44" t="s">
        <v>255</v>
      </c>
      <c r="J118" t="s">
        <v>432</v>
      </c>
      <c r="K118"/>
      <c r="L118" s="29"/>
      <c r="M118" s="29"/>
      <c r="N118" s="29"/>
      <c r="O118" s="29"/>
      <c r="P118" s="29"/>
      <c r="Q118" s="29"/>
      <c r="R118" s="29"/>
      <c r="S118" s="29"/>
      <c r="T118" s="55"/>
      <c r="U118" s="57"/>
      <c r="V118" s="57"/>
      <c r="W118" s="57"/>
      <c r="X118" s="57"/>
      <c r="Y118" s="57"/>
      <c r="Z118" s="57"/>
      <c r="AA118" s="57"/>
      <c r="AB118" s="18" t="str">
        <f t="shared" si="14"/>
        <v>Class IE (EN 50329)</v>
      </c>
      <c r="AC118" s="18" t="s">
        <v>543</v>
      </c>
      <c r="AD118" s="18" t="s">
        <v>560</v>
      </c>
      <c r="AE118" s="18" t="s">
        <v>576</v>
      </c>
      <c r="AF118" s="18" t="s">
        <v>587</v>
      </c>
      <c r="AG118" s="18" t="s">
        <v>608</v>
      </c>
      <c r="AH118" s="18" t="s">
        <v>624</v>
      </c>
      <c r="AI118" s="18"/>
      <c r="AJ118" s="57"/>
      <c r="AK118" s="57"/>
      <c r="AL118" s="57"/>
      <c r="AM118" s="55"/>
    </row>
    <row r="119" spans="1:39" hidden="1" x14ac:dyDescent="0.25">
      <c r="A119" s="29"/>
      <c r="B119" s="29" t="str">
        <f t="shared" si="15"/>
        <v>Approved by</v>
      </c>
      <c r="G119" s="43" t="s">
        <v>214</v>
      </c>
      <c r="H119" s="43"/>
      <c r="I119" s="43" t="s">
        <v>256</v>
      </c>
      <c r="J119" t="s">
        <v>433</v>
      </c>
      <c r="K119"/>
      <c r="L119" s="29"/>
      <c r="M119" s="29"/>
      <c r="N119" s="29"/>
      <c r="O119" s="29"/>
      <c r="P119" s="29"/>
      <c r="Q119" s="29"/>
      <c r="R119" s="29"/>
      <c r="S119" s="29"/>
      <c r="T119" s="29"/>
      <c r="U119" s="18"/>
      <c r="V119" s="18"/>
      <c r="W119" s="18"/>
      <c r="X119" s="18"/>
      <c r="Y119" s="18"/>
      <c r="Z119" s="18"/>
      <c r="AA119" s="18"/>
      <c r="AB119" s="18" t="str">
        <f t="shared" si="14"/>
        <v>Class V (EN 50329)</v>
      </c>
      <c r="AC119" s="18" t="s">
        <v>544</v>
      </c>
      <c r="AD119" s="18" t="s">
        <v>561</v>
      </c>
      <c r="AE119" s="18" t="s">
        <v>577</v>
      </c>
      <c r="AF119" s="18" t="s">
        <v>588</v>
      </c>
      <c r="AG119" s="18" t="s">
        <v>609</v>
      </c>
      <c r="AH119" s="18" t="s">
        <v>625</v>
      </c>
      <c r="AI119" s="57"/>
      <c r="AJ119" s="18"/>
      <c r="AK119" s="18"/>
      <c r="AL119" s="18"/>
      <c r="AM119" s="29"/>
    </row>
    <row r="120" spans="1:39" hidden="1" x14ac:dyDescent="0.25">
      <c r="A120" s="29"/>
      <c r="B120" s="29" t="str">
        <f t="shared" si="15"/>
        <v>Date</v>
      </c>
      <c r="G120" s="43" t="s">
        <v>217</v>
      </c>
      <c r="H120" s="43"/>
      <c r="I120" s="43" t="s">
        <v>328</v>
      </c>
      <c r="J120" t="s">
        <v>130</v>
      </c>
      <c r="K120"/>
      <c r="L120" s="29"/>
      <c r="M120" s="29"/>
      <c r="N120" s="29"/>
      <c r="O120" s="29"/>
      <c r="P120" s="29"/>
      <c r="Q120" s="29"/>
      <c r="R120" s="29"/>
      <c r="S120" s="29"/>
      <c r="T120" s="29"/>
      <c r="U120" s="18"/>
      <c r="V120" s="18"/>
      <c r="W120" s="18"/>
      <c r="X120" s="18"/>
      <c r="Y120" s="18"/>
      <c r="Z120" s="18"/>
      <c r="AA120" s="18"/>
      <c r="AB120" s="18" t="str">
        <f t="shared" si="14"/>
        <v>Class VI (EN 50329)</v>
      </c>
      <c r="AC120" s="18" t="s">
        <v>545</v>
      </c>
      <c r="AD120" s="18" t="s">
        <v>562</v>
      </c>
      <c r="AE120" s="18" t="s">
        <v>578</v>
      </c>
      <c r="AF120" s="18" t="s">
        <v>589</v>
      </c>
      <c r="AG120" s="18" t="s">
        <v>610</v>
      </c>
      <c r="AH120" s="18" t="s">
        <v>626</v>
      </c>
      <c r="AI120" s="57"/>
      <c r="AJ120" s="18"/>
      <c r="AK120" s="18"/>
      <c r="AL120" s="18"/>
      <c r="AM120" s="29"/>
    </row>
    <row r="121" spans="1:39" hidden="1" x14ac:dyDescent="0.25">
      <c r="A121" s="29"/>
      <c r="B121" s="29"/>
      <c r="G121" s="29"/>
      <c r="H121" s="29"/>
      <c r="I121" s="29"/>
      <c r="J121"/>
      <c r="K121"/>
      <c r="L121" s="29"/>
      <c r="M121" s="29"/>
      <c r="N121" s="29"/>
      <c r="O121" s="29"/>
      <c r="P121" s="29"/>
      <c r="Q121" s="29"/>
      <c r="R121" s="29"/>
      <c r="S121" s="29"/>
      <c r="T121" s="29"/>
      <c r="U121" s="18"/>
      <c r="V121" s="18"/>
      <c r="W121" s="18"/>
      <c r="X121" s="18"/>
      <c r="Y121" s="18"/>
      <c r="Z121" s="18"/>
      <c r="AA121" s="18"/>
      <c r="AB121" s="18" t="str">
        <f t="shared" si="14"/>
        <v>Class VII (EN 50329)</v>
      </c>
      <c r="AC121" s="18" t="s">
        <v>546</v>
      </c>
      <c r="AD121" s="18" t="s">
        <v>563</v>
      </c>
      <c r="AE121" s="18" t="s">
        <v>579</v>
      </c>
      <c r="AF121" s="18" t="s">
        <v>590</v>
      </c>
      <c r="AG121" s="18" t="s">
        <v>611</v>
      </c>
      <c r="AH121" s="18" t="s">
        <v>627</v>
      </c>
      <c r="AI121" s="18"/>
      <c r="AJ121" s="18"/>
      <c r="AK121" s="18"/>
      <c r="AL121" s="18"/>
      <c r="AM121" s="29"/>
    </row>
    <row r="122" spans="1:39" hidden="1" x14ac:dyDescent="0.25">
      <c r="A122" s="29"/>
      <c r="B122" s="29"/>
      <c r="G122" s="29"/>
      <c r="H122" s="29"/>
      <c r="I122" s="29"/>
      <c r="J122"/>
      <c r="K122"/>
      <c r="L122" s="29"/>
      <c r="M122" s="29"/>
      <c r="N122" s="29"/>
      <c r="O122" s="29"/>
      <c r="P122" s="29"/>
      <c r="Q122" s="29"/>
      <c r="R122" s="29"/>
      <c r="S122" s="29"/>
      <c r="T122" s="29"/>
      <c r="U122" s="18"/>
      <c r="V122" s="18"/>
      <c r="W122" s="18"/>
      <c r="X122" s="18"/>
      <c r="Y122" s="18"/>
      <c r="Z122" s="18"/>
      <c r="AA122" s="18"/>
      <c r="AB122" s="18" t="str">
        <f t="shared" si="14"/>
        <v>Class VIII (EN 50329)</v>
      </c>
      <c r="AC122" s="18" t="s">
        <v>547</v>
      </c>
      <c r="AD122" s="18" t="s">
        <v>564</v>
      </c>
      <c r="AE122" s="18" t="s">
        <v>580</v>
      </c>
      <c r="AF122" s="18" t="s">
        <v>591</v>
      </c>
      <c r="AG122" s="18" t="s">
        <v>612</v>
      </c>
      <c r="AH122" s="18" t="s">
        <v>628</v>
      </c>
      <c r="AI122" s="18"/>
      <c r="AJ122" s="18"/>
      <c r="AK122" s="18"/>
      <c r="AL122" s="18"/>
      <c r="AM122" s="29"/>
    </row>
    <row r="123" spans="1:39" hidden="1" x14ac:dyDescent="0.25">
      <c r="A123" s="29"/>
      <c r="B123" s="29" t="str">
        <f>IF($J$1=1,C116,IF($J$1=2,D116,IF($J$1=3,E116,IF($J$1=4,G123,IF($J$1=5,I123,IF($J$1=6,J123))))))</f>
        <v>For orders received not later than</v>
      </c>
      <c r="G123" s="29" t="s">
        <v>344</v>
      </c>
      <c r="H123" s="29"/>
      <c r="I123" s="29" t="s">
        <v>347</v>
      </c>
      <c r="J123" t="s">
        <v>464</v>
      </c>
      <c r="K123"/>
      <c r="L123" s="29"/>
      <c r="M123" s="29"/>
      <c r="N123" s="29"/>
      <c r="O123" s="29"/>
      <c r="P123" s="29"/>
      <c r="Q123" s="29"/>
      <c r="R123" s="29"/>
      <c r="S123" s="29"/>
      <c r="T123" s="29"/>
      <c r="U123" s="18"/>
      <c r="V123" s="18"/>
      <c r="W123" s="18"/>
      <c r="X123" s="18"/>
      <c r="Y123" s="18"/>
      <c r="Z123" s="18"/>
      <c r="AA123" s="18"/>
      <c r="AB123" s="18" t="str">
        <f t="shared" si="14"/>
        <v>Class IXA (EN 50329)</v>
      </c>
      <c r="AC123" s="18" t="s">
        <v>548</v>
      </c>
      <c r="AD123" s="18" t="s">
        <v>565</v>
      </c>
      <c r="AE123" s="18" t="s">
        <v>581</v>
      </c>
      <c r="AF123" s="18" t="s">
        <v>592</v>
      </c>
      <c r="AG123" s="18" t="s">
        <v>613</v>
      </c>
      <c r="AH123" s="18" t="s">
        <v>629</v>
      </c>
      <c r="AI123" s="18"/>
      <c r="AJ123" s="18"/>
      <c r="AK123" s="18"/>
      <c r="AL123" s="18"/>
      <c r="AM123" s="29"/>
    </row>
    <row r="124" spans="1:39" hidden="1" x14ac:dyDescent="0.25">
      <c r="A124" s="29"/>
      <c r="B124" s="29" t="str">
        <f>IF($J$1=1,C117,IF($J$1=2,D117,IF($J$1=3,E117,IF($J$1=4,G124,IF($J$1=5,I124,IF($J$1=6,J124))))))</f>
        <v>The goods will be produced EXW within</v>
      </c>
      <c r="G124" s="45" t="s">
        <v>345</v>
      </c>
      <c r="H124" s="45"/>
      <c r="I124" s="29" t="s">
        <v>348</v>
      </c>
      <c r="J124" t="s">
        <v>465</v>
      </c>
      <c r="K124"/>
      <c r="L124" s="29"/>
      <c r="M124" s="29"/>
      <c r="N124" s="29"/>
      <c r="O124" s="29"/>
      <c r="P124" s="29"/>
      <c r="Q124" s="29"/>
      <c r="R124" s="29"/>
      <c r="S124" s="29"/>
      <c r="T124" s="29"/>
      <c r="U124" s="18"/>
      <c r="V124" s="18"/>
      <c r="W124" s="18"/>
      <c r="X124" s="18"/>
      <c r="Y124" s="18"/>
      <c r="Z124" s="18"/>
      <c r="AA124" s="18"/>
      <c r="AB124" s="18" t="str">
        <f t="shared" si="14"/>
        <v>Class IXB (EN 50329)</v>
      </c>
      <c r="AC124" s="18" t="s">
        <v>549</v>
      </c>
      <c r="AD124" s="18" t="s">
        <v>566</v>
      </c>
      <c r="AE124" s="18" t="s">
        <v>582</v>
      </c>
      <c r="AF124" s="18" t="s">
        <v>593</v>
      </c>
      <c r="AG124" s="18" t="s">
        <v>614</v>
      </c>
      <c r="AH124" s="18" t="s">
        <v>630</v>
      </c>
      <c r="AI124" s="18"/>
      <c r="AJ124" s="18"/>
      <c r="AK124" s="18"/>
      <c r="AL124" s="18"/>
      <c r="AM124" s="29"/>
    </row>
    <row r="125" spans="1:39" hidden="1" x14ac:dyDescent="0.25">
      <c r="A125" s="29"/>
      <c r="B125" s="29" t="str">
        <f>IF($J$1=1,C118,IF($J$1=2,D118,IF($J$1=3,E118,IF($J$1=4,G125,IF($J$1=5,I125,IF($J$1=6,J125))))))</f>
        <v>weeks</v>
      </c>
      <c r="G125" s="46" t="s">
        <v>346</v>
      </c>
      <c r="H125" s="46"/>
      <c r="I125" s="29" t="s">
        <v>349</v>
      </c>
      <c r="J125" t="s">
        <v>466</v>
      </c>
      <c r="K125"/>
      <c r="L125" s="29"/>
      <c r="M125" s="29"/>
      <c r="N125" s="29"/>
      <c r="O125" s="29"/>
      <c r="P125" s="29"/>
      <c r="Q125" s="29"/>
      <c r="R125" s="29"/>
      <c r="S125" s="29"/>
      <c r="T125" s="29"/>
      <c r="U125" s="18"/>
      <c r="V125" s="18"/>
      <c r="W125" s="18"/>
      <c r="X125" s="18"/>
      <c r="Y125" s="18"/>
      <c r="Z125" s="18"/>
      <c r="AA125" s="18"/>
      <c r="AI125" s="18"/>
      <c r="AJ125" s="18"/>
      <c r="AK125" s="18"/>
      <c r="AL125" s="18"/>
      <c r="AM125" s="29"/>
    </row>
    <row r="126" spans="1:39" hidden="1" x14ac:dyDescent="0.25">
      <c r="A126" s="29"/>
      <c r="T126" s="29"/>
      <c r="U126" s="18"/>
      <c r="V126" s="18"/>
      <c r="W126" s="18"/>
      <c r="X126" s="18"/>
      <c r="Y126" s="18"/>
      <c r="Z126" s="18"/>
      <c r="AA126" s="18"/>
      <c r="AI126" s="18"/>
      <c r="AJ126" s="18"/>
      <c r="AK126" s="18"/>
      <c r="AL126" s="18"/>
      <c r="AM126" s="29"/>
    </row>
    <row r="127" spans="1:39" hidden="1" x14ac:dyDescent="0.25">
      <c r="A127" s="29"/>
      <c r="T127" s="29"/>
      <c r="U127" s="18"/>
      <c r="V127" s="18"/>
      <c r="W127" s="18"/>
      <c r="X127" s="18"/>
      <c r="Y127" s="18"/>
      <c r="Z127" s="18"/>
      <c r="AA127" s="18"/>
      <c r="AI127" s="18"/>
      <c r="AJ127" s="18"/>
      <c r="AK127" s="18"/>
      <c r="AL127" s="18"/>
      <c r="AM127" s="29"/>
    </row>
    <row r="128" spans="1:39" hidden="1" x14ac:dyDescent="0.25">
      <c r="A128" s="29"/>
      <c r="T128" s="29"/>
      <c r="U128" s="18"/>
      <c r="V128" s="18"/>
      <c r="W128" s="18"/>
      <c r="X128" s="18"/>
      <c r="Y128" s="18"/>
      <c r="Z128" s="18"/>
      <c r="AA128" s="18"/>
      <c r="AI128" s="18"/>
      <c r="AJ128" s="18"/>
      <c r="AK128" s="18"/>
      <c r="AL128" s="18"/>
      <c r="AM128" s="29"/>
    </row>
    <row r="129" spans="1:39" hidden="1" x14ac:dyDescent="0.25">
      <c r="A129" s="29"/>
      <c r="T129" s="29"/>
      <c r="U129" s="18"/>
      <c r="V129" s="18"/>
      <c r="W129" s="18"/>
      <c r="X129" s="18"/>
      <c r="Y129" s="18"/>
      <c r="Z129" s="18"/>
      <c r="AA129" s="18"/>
      <c r="AI129" s="18"/>
      <c r="AJ129" s="18"/>
      <c r="AK129" s="18"/>
      <c r="AL129" s="18"/>
      <c r="AM129" s="29"/>
    </row>
    <row r="130" spans="1:39" hidden="1" x14ac:dyDescent="0.25">
      <c r="U130" s="18"/>
      <c r="V130" s="18"/>
      <c r="W130" s="18"/>
      <c r="X130" s="18"/>
      <c r="Y130" s="18"/>
      <c r="Z130" s="18"/>
      <c r="AA130" s="18"/>
      <c r="AI130" s="18"/>
      <c r="AJ130" s="18"/>
      <c r="AK130" s="18"/>
      <c r="AL130" s="18"/>
    </row>
    <row r="131" spans="1:39" hidden="1" x14ac:dyDescent="0.25">
      <c r="U131" s="18"/>
      <c r="V131" s="18"/>
      <c r="W131" s="18"/>
      <c r="X131" s="18"/>
      <c r="Y131" s="18"/>
      <c r="Z131" s="18"/>
      <c r="AA131" s="18"/>
      <c r="AI131" s="18"/>
      <c r="AJ131" s="18"/>
      <c r="AK131" s="18"/>
      <c r="AL131" s="18"/>
    </row>
    <row r="132" spans="1:39" hidden="1" x14ac:dyDescent="0.25">
      <c r="U132" s="18"/>
      <c r="V132" s="18"/>
      <c r="W132" s="18"/>
      <c r="X132" s="18"/>
      <c r="Y132" s="18"/>
      <c r="Z132" s="18"/>
      <c r="AA132" s="18"/>
      <c r="AI132" s="18"/>
      <c r="AJ132" s="18"/>
      <c r="AK132" s="18"/>
      <c r="AL132" s="18"/>
    </row>
    <row r="133" spans="1:39" hidden="1" x14ac:dyDescent="0.25">
      <c r="AI133" s="18"/>
    </row>
    <row r="134" spans="1:39" hidden="1" x14ac:dyDescent="0.25">
      <c r="AI134" s="18"/>
    </row>
    <row r="135" spans="1:39" hidden="1" x14ac:dyDescent="0.25"/>
    <row r="136" spans="1:39" hidden="1" x14ac:dyDescent="0.25"/>
    <row r="137" spans="1:39" hidden="1" x14ac:dyDescent="0.25"/>
  </sheetData>
  <sheetProtection password="C58B" sheet="1" objects="1" scenarios="1" selectLockedCells="1"/>
  <dataConsolidate/>
  <mergeCells count="214">
    <mergeCell ref="G57:J57"/>
    <mergeCell ref="C53:D53"/>
    <mergeCell ref="B54:S54"/>
    <mergeCell ref="B55:S55"/>
    <mergeCell ref="J48:N48"/>
    <mergeCell ref="J49:N49"/>
    <mergeCell ref="J50:N50"/>
    <mergeCell ref="J51:N51"/>
    <mergeCell ref="J52:N52"/>
    <mergeCell ref="O53:P53"/>
    <mergeCell ref="E52:I52"/>
    <mergeCell ref="E51:I51"/>
    <mergeCell ref="E50:I50"/>
    <mergeCell ref="B56:S56"/>
    <mergeCell ref="O52:S52"/>
    <mergeCell ref="O51:S51"/>
    <mergeCell ref="E42:I42"/>
    <mergeCell ref="J42:N42"/>
    <mergeCell ref="E45:I45"/>
    <mergeCell ref="J44:N44"/>
    <mergeCell ref="J45:N45"/>
    <mergeCell ref="E43:I43"/>
    <mergeCell ref="J43:N43"/>
    <mergeCell ref="O47:S47"/>
    <mergeCell ref="B49:C49"/>
    <mergeCell ref="B48:C48"/>
    <mergeCell ref="B47:C47"/>
    <mergeCell ref="E49:I49"/>
    <mergeCell ref="O48:S48"/>
    <mergeCell ref="E46:I46"/>
    <mergeCell ref="J46:N46"/>
    <mergeCell ref="J47:N47"/>
    <mergeCell ref="E48:I48"/>
    <mergeCell ref="E47:I47"/>
    <mergeCell ref="O49:S49"/>
    <mergeCell ref="O46:S46"/>
    <mergeCell ref="E21:G21"/>
    <mergeCell ref="B30:C30"/>
    <mergeCell ref="B35:C35"/>
    <mergeCell ref="B34:C34"/>
    <mergeCell ref="B37:C42"/>
    <mergeCell ref="E31:I31"/>
    <mergeCell ref="O28:S28"/>
    <mergeCell ref="J27:L27"/>
    <mergeCell ref="O25:S25"/>
    <mergeCell ref="J25:N25"/>
    <mergeCell ref="E22:G22"/>
    <mergeCell ref="O22:Q22"/>
    <mergeCell ref="E32:I32"/>
    <mergeCell ref="E23:I23"/>
    <mergeCell ref="E34:I34"/>
    <mergeCell ref="J34:N34"/>
    <mergeCell ref="J33:N33"/>
    <mergeCell ref="J32:N32"/>
    <mergeCell ref="J37:N37"/>
    <mergeCell ref="E38:I38"/>
    <mergeCell ref="J38:N38"/>
    <mergeCell ref="O38:S38"/>
    <mergeCell ref="E37:I37"/>
    <mergeCell ref="O37:S37"/>
    <mergeCell ref="C3:N4"/>
    <mergeCell ref="AG6:AG7"/>
    <mergeCell ref="AE6:AE7"/>
    <mergeCell ref="AB6:AB7"/>
    <mergeCell ref="E7:I7"/>
    <mergeCell ref="J7:N7"/>
    <mergeCell ref="O7:S7"/>
    <mergeCell ref="AF6:AF7"/>
    <mergeCell ref="AD6:AD7"/>
    <mergeCell ref="AC6:AC7"/>
    <mergeCell ref="O3:S4"/>
    <mergeCell ref="O16:S16"/>
    <mergeCell ref="E16:I16"/>
    <mergeCell ref="J16:N16"/>
    <mergeCell ref="J17:N17"/>
    <mergeCell ref="O17:S17"/>
    <mergeCell ref="J18:N18"/>
    <mergeCell ref="O26:P26"/>
    <mergeCell ref="O18:S18"/>
    <mergeCell ref="E25:I25"/>
    <mergeCell ref="E20:F20"/>
    <mergeCell ref="H20:I20"/>
    <mergeCell ref="J20:K20"/>
    <mergeCell ref="E19:I19"/>
    <mergeCell ref="J23:N23"/>
    <mergeCell ref="O23:S23"/>
    <mergeCell ref="J19:N19"/>
    <mergeCell ref="O19:S19"/>
    <mergeCell ref="O20:P20"/>
    <mergeCell ref="R20:S20"/>
    <mergeCell ref="H21:I21"/>
    <mergeCell ref="H22:I22"/>
    <mergeCell ref="M21:N21"/>
    <mergeCell ref="M22:N22"/>
    <mergeCell ref="R24:S24"/>
    <mergeCell ref="J8:N8"/>
    <mergeCell ref="E8:I8"/>
    <mergeCell ref="O10:S10"/>
    <mergeCell ref="L11:N11"/>
    <mergeCell ref="J10:N10"/>
    <mergeCell ref="O8:S8"/>
    <mergeCell ref="J9:N9"/>
    <mergeCell ref="O9:S9"/>
    <mergeCell ref="O12:S12"/>
    <mergeCell ref="Q11:S11"/>
    <mergeCell ref="J12:N12"/>
    <mergeCell ref="E36:S36"/>
    <mergeCell ref="B13:C13"/>
    <mergeCell ref="G11:I11"/>
    <mergeCell ref="E12:I12"/>
    <mergeCell ref="B16:C16"/>
    <mergeCell ref="E26:F26"/>
    <mergeCell ref="R27:S27"/>
    <mergeCell ref="M27:N27"/>
    <mergeCell ref="H27:I27"/>
    <mergeCell ref="J11:K11"/>
    <mergeCell ref="O11:P11"/>
    <mergeCell ref="R13:S13"/>
    <mergeCell ref="O13:P13"/>
    <mergeCell ref="M13:N13"/>
    <mergeCell ref="J13:K13"/>
    <mergeCell ref="R15:S15"/>
    <mergeCell ref="O15:P15"/>
    <mergeCell ref="M15:N15"/>
    <mergeCell ref="J15:K15"/>
    <mergeCell ref="B21:C21"/>
    <mergeCell ref="B25:C25"/>
    <mergeCell ref="B26:C26"/>
    <mergeCell ref="B23:C23"/>
    <mergeCell ref="M20:N20"/>
    <mergeCell ref="O41:S41"/>
    <mergeCell ref="O42:S42"/>
    <mergeCell ref="E40:I40"/>
    <mergeCell ref="J40:N40"/>
    <mergeCell ref="O39:S39"/>
    <mergeCell ref="J39:N39"/>
    <mergeCell ref="E39:I39"/>
    <mergeCell ref="J21:L21"/>
    <mergeCell ref="J22:L22"/>
    <mergeCell ref="J31:N31"/>
    <mergeCell ref="E29:I29"/>
    <mergeCell ref="J29:N29"/>
    <mergeCell ref="O21:Q21"/>
    <mergeCell ref="E41:I41"/>
    <mergeCell ref="J41:N41"/>
    <mergeCell ref="R21:S21"/>
    <mergeCell ref="R22:S22"/>
    <mergeCell ref="O40:S40"/>
    <mergeCell ref="O33:S33"/>
    <mergeCell ref="E33:I33"/>
    <mergeCell ref="O29:S29"/>
    <mergeCell ref="O31:S31"/>
    <mergeCell ref="E28:I28"/>
    <mergeCell ref="J28:N28"/>
    <mergeCell ref="O24:P24"/>
    <mergeCell ref="M24:N24"/>
    <mergeCell ref="J24:K24"/>
    <mergeCell ref="H24:I24"/>
    <mergeCell ref="E24:F24"/>
    <mergeCell ref="M26:N26"/>
    <mergeCell ref="J26:K26"/>
    <mergeCell ref="H26:I26"/>
    <mergeCell ref="R26:S26"/>
    <mergeCell ref="B8:C8"/>
    <mergeCell ref="E10:I10"/>
    <mergeCell ref="B9:C9"/>
    <mergeCell ref="B10:C10"/>
    <mergeCell ref="E9:I9"/>
    <mergeCell ref="B14:C14"/>
    <mergeCell ref="B15:C15"/>
    <mergeCell ref="E17:I17"/>
    <mergeCell ref="B11:C11"/>
    <mergeCell ref="B12:C12"/>
    <mergeCell ref="B17:C17"/>
    <mergeCell ref="J35:N35"/>
    <mergeCell ref="O34:S34"/>
    <mergeCell ref="O35:S35"/>
    <mergeCell ref="E35:I35"/>
    <mergeCell ref="B31:C31"/>
    <mergeCell ref="O27:Q27"/>
    <mergeCell ref="E30:I30"/>
    <mergeCell ref="J30:N30"/>
    <mergeCell ref="O30:S30"/>
    <mergeCell ref="B27:C27"/>
    <mergeCell ref="E27:G27"/>
    <mergeCell ref="B33:C33"/>
    <mergeCell ref="B32:C32"/>
    <mergeCell ref="B28:C28"/>
    <mergeCell ref="B29:C29"/>
    <mergeCell ref="O32:S32"/>
    <mergeCell ref="B18:C18"/>
    <mergeCell ref="E18:I18"/>
    <mergeCell ref="H15:I15"/>
    <mergeCell ref="E15:F15"/>
    <mergeCell ref="E13:F13"/>
    <mergeCell ref="H13:I13"/>
    <mergeCell ref="E11:F11"/>
    <mergeCell ref="J59:S59"/>
    <mergeCell ref="L57:N58"/>
    <mergeCell ref="O57:S58"/>
    <mergeCell ref="B43:C45"/>
    <mergeCell ref="E44:I44"/>
    <mergeCell ref="B46:C46"/>
    <mergeCell ref="O43:S43"/>
    <mergeCell ref="O50:S50"/>
    <mergeCell ref="O44:S44"/>
    <mergeCell ref="O45:S45"/>
    <mergeCell ref="Q53:S53"/>
    <mergeCell ref="B52:C52"/>
    <mergeCell ref="B51:C51"/>
    <mergeCell ref="B50:C50"/>
    <mergeCell ref="C57:E57"/>
    <mergeCell ref="C58:E58"/>
    <mergeCell ref="B36:C36"/>
  </mergeCells>
  <dataValidations count="36">
    <dataValidation type="list" allowBlank="1" sqref="C19 C22">
      <formula1>$B$68:$B$69</formula1>
    </dataValidation>
    <dataValidation type="list" allowBlank="1" sqref="E10:I10">
      <formula1>$C$76:$C$77</formula1>
    </dataValidation>
    <dataValidation type="list" allowBlank="1" sqref="J10:N10">
      <formula1>$D$76:$D$77</formula1>
    </dataValidation>
    <dataValidation type="list" allowBlank="1" sqref="O10:S10">
      <formula1>$E$76:$E$77</formula1>
    </dataValidation>
    <dataValidation type="list" allowBlank="1" sqref="E25:I25">
      <formula1>$C$79:$C$80</formula1>
    </dataValidation>
    <dataValidation type="list" allowBlank="1" sqref="J25:N25">
      <formula1>$D$79:$D$80</formula1>
    </dataValidation>
    <dataValidation type="list" allowBlank="1" sqref="O25:S25">
      <formula1>$E$79:$E$80</formula1>
    </dataValidation>
    <dataValidation allowBlank="1" sqref="E43:S45 K57:K58 I58:J58"/>
    <dataValidation type="list" allowBlank="1" sqref="E20">
      <formula1>$N$104</formula1>
    </dataValidation>
    <dataValidation type="list" allowBlank="1" sqref="J20">
      <formula1>$N$105</formula1>
    </dataValidation>
    <dataValidation type="list" allowBlank="1" sqref="O20">
      <formula1>$N$106</formula1>
    </dataValidation>
    <dataValidation type="list" allowBlank="1" sqref="E28:S28">
      <formula1>$S$68</formula1>
    </dataValidation>
    <dataValidation type="list" allowBlank="1" sqref="E29:S29">
      <formula1>$S$69</formula1>
    </dataValidation>
    <dataValidation type="list" allowBlank="1" sqref="B23:C23">
      <formula1>$AB$24:$AB$26</formula1>
    </dataValidation>
    <dataValidation type="list" allowBlank="1" sqref="D14 T78">
      <formula1>$O$72:$O$73</formula1>
    </dataValidation>
    <dataValidation type="list" allowBlank="1" sqref="E16:S16">
      <formula1>$O$75:$O$76</formula1>
    </dataValidation>
    <dataValidation allowBlank="1" showInputMessage="1" showErrorMessage="1" errorTitle="Vybrať typ ponuky" error="Vybrať typ ponuky!" sqref="O3"/>
    <dataValidation type="list" allowBlank="1" sqref="E30:S30">
      <formula1>$AB$58:$AB$61</formula1>
    </dataValidation>
    <dataValidation type="list" allowBlank="1" showInputMessage="1" showErrorMessage="1" sqref="B27:C27">
      <formula1>$AB$32</formula1>
    </dataValidation>
    <dataValidation type="list" allowBlank="1" showInputMessage="1" sqref="E23:S23">
      <formula1>$AB$105:$AB$124</formula1>
    </dataValidation>
    <dataValidation type="list" allowBlank="1" sqref="E9:S9">
      <formula1>$AB$52:$AB$53</formula1>
    </dataValidation>
    <dataValidation type="list" allowBlank="1" sqref="G57">
      <formula1>$B$86:$B$91</formula1>
    </dataValidation>
    <dataValidation type="list" allowBlank="1" sqref="C57:F57">
      <formula1>$B$86:$B$93</formula1>
    </dataValidation>
    <dataValidation type="list" allowBlank="1" sqref="C58:F58">
      <formula1>$B$100:$B$104</formula1>
    </dataValidation>
    <dataValidation type="list" allowBlank="1" sqref="E37:I42">
      <formula1>$C$87:$C$100</formula1>
    </dataValidation>
    <dataValidation type="list" allowBlank="1" sqref="J37:N42">
      <formula1>$D$87:$D$100</formula1>
    </dataValidation>
    <dataValidation type="list" allowBlank="1" sqref="O37:S42">
      <formula1>$E$87:$E$100</formula1>
    </dataValidation>
    <dataValidation type="list" allowBlank="1" showInputMessage="1" showErrorMessage="1" sqref="E18:S18">
      <formula1>$J$72:$J$73</formula1>
    </dataValidation>
    <dataValidation type="list" allowBlank="1" showInputMessage="1" showErrorMessage="1" sqref="E14 J14 O14">
      <formula1>$I$72:$I$74</formula1>
    </dataValidation>
    <dataValidation type="list" allowBlank="1" showInputMessage="1" showErrorMessage="1" sqref="H14 M14 R14">
      <formula1>$I$73:$I$74</formula1>
    </dataValidation>
    <dataValidation type="list" allowBlank="1" showInputMessage="1" showErrorMessage="1" sqref="B46:C52">
      <formula1>$AB$97:$AB$104</formula1>
    </dataValidation>
    <dataValidation type="list" allowBlank="1" showInputMessage="1" showErrorMessage="1" sqref="R20:S20">
      <formula1>$P$87:$P$92</formula1>
    </dataValidation>
    <dataValidation type="list" allowBlank="1" showInputMessage="1" showErrorMessage="1" sqref="H21:I22 M21:N22 R21:S22">
      <formula1>$B$75</formula1>
    </dataValidation>
    <dataValidation type="list" allowBlank="1" showInputMessage="1" showErrorMessage="1" sqref="H27:I27 M27:N27 R27:S27">
      <formula1>$B$80:$B$85</formula1>
    </dataValidation>
    <dataValidation type="list" allowBlank="1" showInputMessage="1" showErrorMessage="1" sqref="H20:I20 M20:N20">
      <formula1>$P$87:$P$92</formula1>
    </dataValidation>
    <dataValidation type="list" allowBlank="1" sqref="E24:F24 H24:I24 J24:K24 M24:N24 O24:P24 R24:S24">
      <formula1>$J$88:$J$91</formula1>
    </dataValidation>
  </dataValidations>
  <pageMargins left="0.30625000000000002" right="0.22750000000000001" top="0.29062500000000002" bottom="0" header="0.31496062992125984" footer="0.31496062992125984"/>
  <pageSetup paperSize="9" scale="88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421" r:id="rId4">
          <objectPr defaultSize="0" autoPict="0" r:id="rId5">
            <anchor moveWithCells="1" sizeWithCells="1">
              <from>
                <xdr:col>1</xdr:col>
                <xdr:colOff>295275</xdr:colOff>
                <xdr:row>1</xdr:row>
                <xdr:rowOff>133350</xdr:rowOff>
              </from>
              <to>
                <xdr:col>1</xdr:col>
                <xdr:colOff>1428750</xdr:colOff>
                <xdr:row>5</xdr:row>
                <xdr:rowOff>104775</xdr:rowOff>
              </to>
            </anchor>
          </objectPr>
        </oleObject>
      </mc:Choice>
      <mc:Fallback>
        <oleObject progId="Word.Picture.8" shapeId="1421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24" r:id="rId6" name="Drop Down 400">
              <controlPr defaultSize="0" autoLine="0" autoPict="0">
                <anchor moveWithCells="1">
                  <from>
                    <xdr:col>17</xdr:col>
                    <xdr:colOff>152400</xdr:colOff>
                    <xdr:row>0</xdr:row>
                    <xdr:rowOff>9525</xdr:rowOff>
                  </from>
                  <to>
                    <xdr:col>18</xdr:col>
                    <xdr:colOff>314325</xdr:colOff>
                    <xdr:row>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TS</vt:lpstr>
      <vt:lpstr>Hárok1</vt:lpstr>
      <vt:lpstr>TS!Oblasť_tlače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radoslav.mucha@bez.sk</dc:creator>
  <cp:lastModifiedBy>Flamikova Lubica</cp:lastModifiedBy>
  <cp:lastPrinted>2018-09-20T11:36:00Z</cp:lastPrinted>
  <dcterms:created xsi:type="dcterms:W3CDTF">2011-01-11T16:23:09Z</dcterms:created>
  <dcterms:modified xsi:type="dcterms:W3CDTF">2019-02-26T10:26:35Z</dcterms:modified>
</cp:coreProperties>
</file>